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thesigan\Documents\DoT Secondment Works\New Maintenace Contracts\IMPENDLE\FINAL - BEE + CPG\"/>
    </mc:Choice>
  </mc:AlternateContent>
  <xr:revisionPtr revIDLastSave="0" documentId="13_ncr:1_{76F05007-C13E-40D6-A603-CC06B7D28273}" xr6:coauthVersionLast="47" xr6:coauthVersionMax="47" xr10:uidLastSave="{00000000-0000-0000-0000-000000000000}"/>
  <bookViews>
    <workbookView xWindow="-108" yWindow="-108" windowWidth="23256" windowHeight="12576" tabRatio="958" activeTab="1" xr2:uid="{00000000-000D-0000-FFFF-FFFF00000000}"/>
  </bookViews>
  <sheets>
    <sheet name="Information" sheetId="228" r:id="rId1"/>
    <sheet name="C1.2" sheetId="159" r:id="rId2"/>
    <sheet name="C1.3" sheetId="161" r:id="rId3"/>
    <sheet name="C1.5" sheetId="163" r:id="rId4"/>
    <sheet name="C1.6 " sheetId="291" r:id="rId5"/>
    <sheet name="C1.7" sheetId="165" r:id="rId6"/>
    <sheet name="C3.2" sheetId="308" r:id="rId7"/>
    <sheet name="C3.3" sheetId="207" r:id="rId8"/>
    <sheet name="C4.1" sheetId="311" r:id="rId9"/>
    <sheet name="C4.4" sheetId="235" r:id="rId10"/>
    <sheet name="C5.1" sheetId="304" r:id="rId11"/>
    <sheet name="C5.3" sheetId="305" r:id="rId12"/>
    <sheet name="C6.1" sheetId="306" r:id="rId13"/>
    <sheet name="C8.5" sheetId="193" r:id="rId14"/>
    <sheet name="C8.8" sheetId="171" r:id="rId15"/>
    <sheet name="C9.1" sheetId="294" r:id="rId16"/>
    <sheet name="C11.6" sheetId="310" r:id="rId17"/>
    <sheet name="C11.9" sheetId="307" r:id="rId18"/>
    <sheet name="A1" sheetId="285" r:id="rId19"/>
    <sheet name="Chapter E" sheetId="260" r:id="rId20"/>
    <sheet name="E1" sheetId="286" r:id="rId21"/>
    <sheet name="Chapter F" sheetId="262" r:id="rId22"/>
    <sheet name="F1" sheetId="287" r:id="rId23"/>
    <sheet name="Summary1" sheetId="288" r:id="rId24"/>
  </sheets>
  <externalReferences>
    <externalReference r:id="rId25"/>
    <externalReference r:id="rId26"/>
    <externalReference r:id="rId27"/>
    <externalReference r:id="rId28"/>
  </externalReferences>
  <definedNames>
    <definedName name="_Backfill">Information!$E$51</definedName>
    <definedName name="_Clearing">Information!$E$50</definedName>
    <definedName name="_Duration">Information!$C$13</definedName>
    <definedName name="_Excavation">Information!$E$44</definedName>
    <definedName name="_Geofabric">Information!$E$55</definedName>
    <definedName name="_HaulPerMetre">Information!$E$38</definedName>
    <definedName name="_Kerb">Information!$E$58</definedName>
    <definedName name="_LabourDaily">Information!$C$36</definedName>
    <definedName name="_LabourRate">Information!$C$34</definedName>
    <definedName name="_Mix">Information!$E$41</definedName>
    <definedName name="_Place">Information!$E$42</definedName>
    <definedName name="_Spread">Information!$E$47</definedName>
    <definedName name="_Stamp">Information!$E$45</definedName>
    <definedName name="_Subsoil">Information!$E$56</definedName>
    <definedName name="_Summary">Information!$C$27</definedName>
    <definedName name="_Wacker">Information!$E$46</definedName>
    <definedName name="Client1">Information!$C$2</definedName>
    <definedName name="Client2">Information!$C$3</definedName>
    <definedName name="ContractDescription">Information!$C$6</definedName>
    <definedName name="ContractNo">Information!$C$5</definedName>
    <definedName name="Page_A">Information!$C$24</definedName>
    <definedName name="Page_E">Information!$C$25</definedName>
    <definedName name="Page_F">Information!$C$26</definedName>
    <definedName name="_xlnm.Print_Area" localSheetId="18">'A1'!$A$2:$F$32</definedName>
    <definedName name="_xlnm.Print_Area" localSheetId="1">'C1.2'!$A$2:$G$105</definedName>
    <definedName name="_xlnm.Print_Area" localSheetId="2">'C1.3'!$A$2:$H$73</definedName>
    <definedName name="_xlnm.Print_Area" localSheetId="3">'C1.5'!$A$2:$H$58</definedName>
    <definedName name="_xlnm.Print_Area" localSheetId="4">'C1.6 '!$A$2:$H$40</definedName>
    <definedName name="_xlnm.Print_Area" localSheetId="5">'C1.7'!$A$2:$H$67</definedName>
    <definedName name="_xlnm.Print_Area" localSheetId="16">'C11.6'!$A$2:$H$38</definedName>
    <definedName name="_xlnm.Print_Area" localSheetId="17">'C11.9'!$A$2:$H$73</definedName>
    <definedName name="_xlnm.Print_Area" localSheetId="6">'C3.2'!$A$2:$H$81</definedName>
    <definedName name="_xlnm.Print_Area" localSheetId="7">'C3.3'!$A$2:$H$37</definedName>
    <definedName name="_xlnm.Print_Area" localSheetId="8">'C4.1'!$A$2:$H$30</definedName>
    <definedName name="_xlnm.Print_Area" localSheetId="9">'C4.4'!$A$2:$H$30</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19">'Chapter E'!$A$2:$H$66</definedName>
    <definedName name="_xlnm.Print_Area" localSheetId="21">'Chapter F'!$A$2:$H$95</definedName>
    <definedName name="_xlnm.Print_Area" localSheetId="20">'E1'!$A$1:$F$15</definedName>
    <definedName name="_xlnm.Print_Area" localSheetId="22">'F1'!$A$1:$F$15</definedName>
    <definedName name="_xlnm.Print_Area" localSheetId="23">Summary1!$A$1:$F$23</definedName>
    <definedName name="_xlnm.Print_Titles" localSheetId="17">'C11.9'!$5:$9</definedName>
    <definedName name="_xlnm.Print_Titles" localSheetId="9">'C4.4'!$5:$11</definedName>
    <definedName name="tbl_Units">[1]Tables!$B$4:$B$32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7" i="159" l="1"/>
  <c r="G75" i="159"/>
  <c r="D34" i="285"/>
  <c r="D29" i="285" s="1"/>
  <c r="D28" i="285" l="1"/>
  <c r="D27" i="285" s="1"/>
  <c r="D26" i="285" s="1"/>
  <c r="D25" i="285" s="1"/>
  <c r="D24" i="285" s="1"/>
  <c r="D23" i="285" s="1"/>
  <c r="D22" i="285" s="1"/>
  <c r="D21" i="285" s="1"/>
  <c r="D20" i="285" s="1"/>
  <c r="D19" i="285" s="1"/>
  <c r="D18" i="285" s="1"/>
  <c r="D17" i="285" s="1"/>
  <c r="D16" i="285" s="1"/>
  <c r="D15" i="285" s="1"/>
  <c r="D14" i="285" s="1"/>
  <c r="D13" i="285" s="1"/>
  <c r="C25" i="228"/>
  <c r="B77" i="306"/>
  <c r="E94" i="159" l="1"/>
  <c r="G92" i="159"/>
  <c r="B76" i="159"/>
  <c r="B73" i="159"/>
  <c r="E72" i="159"/>
  <c r="B72" i="159"/>
  <c r="B2" i="311" l="1"/>
  <c r="E2" i="311"/>
  <c r="B3" i="311"/>
  <c r="G5" i="311"/>
  <c r="B6" i="311"/>
  <c r="G10" i="311"/>
  <c r="G11" i="311"/>
  <c r="G12" i="311"/>
  <c r="G13" i="311"/>
  <c r="B30" i="311"/>
  <c r="G1" i="311" l="1"/>
  <c r="C30" i="311" s="1"/>
  <c r="B38" i="310" l="1"/>
  <c r="G15" i="310"/>
  <c r="G14" i="310"/>
  <c r="G13" i="310"/>
  <c r="G12" i="310"/>
  <c r="G11" i="310"/>
  <c r="G10" i="310"/>
  <c r="B6" i="310"/>
  <c r="G5" i="310"/>
  <c r="B3" i="310"/>
  <c r="E2" i="310"/>
  <c r="B2" i="310"/>
  <c r="G1" i="310" l="1"/>
  <c r="E21" i="193"/>
  <c r="E17" i="193"/>
  <c r="C38" i="310" l="1"/>
  <c r="C16" i="285" l="1"/>
  <c r="B81" i="308"/>
  <c r="G63" i="308"/>
  <c r="G62" i="308"/>
  <c r="B56" i="308"/>
  <c r="B53" i="308"/>
  <c r="E52" i="308"/>
  <c r="B52" i="308"/>
  <c r="B51" i="308"/>
  <c r="G15" i="308"/>
  <c r="G14" i="308"/>
  <c r="G13" i="308"/>
  <c r="G12" i="308"/>
  <c r="G11" i="308"/>
  <c r="G10" i="308"/>
  <c r="B6" i="308"/>
  <c r="G5" i="308"/>
  <c r="G55" i="308" s="1"/>
  <c r="B3" i="308"/>
  <c r="E2" i="308"/>
  <c r="B2" i="308"/>
  <c r="G1" i="308" l="1"/>
  <c r="C81" i="308" l="1"/>
  <c r="B73" i="307"/>
  <c r="G14" i="307"/>
  <c r="G13" i="307"/>
  <c r="G12" i="307"/>
  <c r="G11" i="307"/>
  <c r="G10" i="307"/>
  <c r="B6" i="307"/>
  <c r="G5" i="307"/>
  <c r="B3" i="307"/>
  <c r="E2" i="307"/>
  <c r="B2" i="307"/>
  <c r="B53" i="306"/>
  <c r="B50" i="306"/>
  <c r="E49" i="306"/>
  <c r="B49" i="306"/>
  <c r="B48" i="306"/>
  <c r="G14" i="306"/>
  <c r="G13" i="306"/>
  <c r="G12" i="306"/>
  <c r="G11" i="306"/>
  <c r="G10" i="306"/>
  <c r="B6" i="306"/>
  <c r="G5" i="306"/>
  <c r="G52" i="306" s="1"/>
  <c r="B3" i="306"/>
  <c r="E2" i="306"/>
  <c r="B2" i="306"/>
  <c r="B23" i="305"/>
  <c r="G16" i="305"/>
  <c r="G15" i="305"/>
  <c r="G14" i="305"/>
  <c r="G13" i="305"/>
  <c r="G12" i="305"/>
  <c r="G11" i="305"/>
  <c r="G10" i="305"/>
  <c r="B6" i="305"/>
  <c r="G5" i="305"/>
  <c r="B3" i="305"/>
  <c r="E2" i="305"/>
  <c r="B2" i="305"/>
  <c r="B20" i="304"/>
  <c r="G14" i="304"/>
  <c r="G13" i="304"/>
  <c r="G12" i="304"/>
  <c r="G11" i="304"/>
  <c r="G10" i="304"/>
  <c r="B6" i="304"/>
  <c r="G5" i="304"/>
  <c r="B3" i="304"/>
  <c r="E2" i="304"/>
  <c r="B2" i="304"/>
  <c r="G1" i="304" l="1"/>
  <c r="G1" i="307"/>
  <c r="G1" i="305"/>
  <c r="G49" i="163"/>
  <c r="C20" i="304" l="1"/>
  <c r="C73" i="307"/>
  <c r="C23" i="305"/>
  <c r="G1" i="306"/>
  <c r="C48" i="306" l="1"/>
  <c r="C77" i="306"/>
  <c r="G14" i="294" l="1"/>
  <c r="G15" i="294"/>
  <c r="G16" i="294"/>
  <c r="E96" i="171"/>
  <c r="E2" i="294" l="1"/>
  <c r="G13" i="294"/>
  <c r="G12" i="294"/>
  <c r="G11" i="294"/>
  <c r="G10" i="294"/>
  <c r="B6" i="294"/>
  <c r="G5" i="294"/>
  <c r="B3" i="294"/>
  <c r="B2" i="294"/>
  <c r="E110" i="171" l="1"/>
  <c r="E108" i="171"/>
  <c r="E106" i="171"/>
  <c r="E92" i="171"/>
  <c r="E90" i="171"/>
  <c r="E88" i="171"/>
  <c r="E86" i="171"/>
  <c r="E102" i="171"/>
  <c r="E98" i="171"/>
  <c r="G5" i="193"/>
  <c r="G75" i="171"/>
  <c r="B70" i="171"/>
  <c r="B67" i="171"/>
  <c r="E66" i="171"/>
  <c r="B66" i="171"/>
  <c r="B40" i="291"/>
  <c r="G14" i="291"/>
  <c r="G13" i="291"/>
  <c r="G12" i="291"/>
  <c r="G11" i="291"/>
  <c r="G10" i="291"/>
  <c r="B6" i="291"/>
  <c r="G5" i="291"/>
  <c r="B3" i="291"/>
  <c r="E2" i="291"/>
  <c r="B2" i="291"/>
  <c r="E17" i="294" l="1"/>
  <c r="E112" i="171"/>
  <c r="E100" i="171"/>
  <c r="G1" i="291" l="1"/>
  <c r="C40" i="291" s="1"/>
  <c r="E19" i="294"/>
  <c r="G1" i="294" l="1"/>
  <c r="E17" i="161"/>
  <c r="E37" i="159"/>
  <c r="E19" i="159"/>
  <c r="C21" i="294" l="1"/>
  <c r="G29" i="159" l="1"/>
  <c r="E31" i="159" s="1"/>
  <c r="G23" i="159"/>
  <c r="E25" i="159" s="1"/>
  <c r="K2" i="161" l="1"/>
  <c r="C26" i="228" l="1"/>
  <c r="K14" i="285"/>
  <c r="C12" i="287"/>
  <c r="C12" i="286"/>
  <c r="B9" i="286"/>
  <c r="B2" i="287"/>
  <c r="B1" i="287"/>
  <c r="B9" i="287"/>
  <c r="B5" i="288"/>
  <c r="B2" i="288"/>
  <c r="B1" i="288"/>
  <c r="F1" i="288"/>
  <c r="F1" i="287"/>
  <c r="F1" i="286"/>
  <c r="B2" i="286"/>
  <c r="B1" i="286"/>
  <c r="B10" i="285"/>
  <c r="B3" i="285"/>
  <c r="B2" i="285"/>
  <c r="F2" i="285"/>
  <c r="N14" i="286"/>
  <c r="B6" i="285"/>
  <c r="C1" i="285"/>
  <c r="B31" i="285" l="1" a="1"/>
  <c r="B31" i="285" s="1"/>
  <c r="B14" i="286"/>
  <c r="B14" i="287"/>
  <c r="E71" i="262" l="1"/>
  <c r="E65" i="262"/>
  <c r="E59" i="262"/>
  <c r="E53" i="262"/>
  <c r="E35" i="262"/>
  <c r="G63" i="260"/>
  <c r="E65" i="260"/>
  <c r="E53" i="260"/>
  <c r="E47" i="260"/>
  <c r="E39" i="260"/>
  <c r="E33" i="260"/>
  <c r="E27" i="260"/>
  <c r="E21" i="260"/>
  <c r="G55" i="163"/>
  <c r="E36" i="163"/>
  <c r="B30" i="235" l="1"/>
  <c r="B2" i="235"/>
  <c r="E2" i="235"/>
  <c r="B3" i="235"/>
  <c r="G5" i="235"/>
  <c r="B6" i="235"/>
  <c r="G10" i="235"/>
  <c r="G11" i="235"/>
  <c r="E14" i="163" l="1"/>
  <c r="E16" i="228"/>
  <c r="E15" i="228"/>
  <c r="E17" i="228" l="1"/>
  <c r="B42" i="262" l="1"/>
  <c r="B66" i="260" l="1"/>
  <c r="G49" i="262"/>
  <c r="G50" i="262"/>
  <c r="G51" i="262"/>
  <c r="G57" i="262"/>
  <c r="G63" i="262"/>
  <c r="G69" i="262"/>
  <c r="G48" i="262"/>
  <c r="B43" i="262"/>
  <c r="B40" i="262"/>
  <c r="E39" i="262"/>
  <c r="B39" i="262"/>
  <c r="B38" i="262"/>
  <c r="G11" i="262"/>
  <c r="G12" i="262"/>
  <c r="G13" i="262"/>
  <c r="G14" i="262"/>
  <c r="G15" i="262"/>
  <c r="G16" i="262"/>
  <c r="B95" i="262"/>
  <c r="G10" i="262"/>
  <c r="B6" i="262"/>
  <c r="G5" i="262"/>
  <c r="G42" i="262" s="1"/>
  <c r="B3" i="262"/>
  <c r="E2" i="262"/>
  <c r="B2" i="262"/>
  <c r="G43" i="260"/>
  <c r="G45" i="260"/>
  <c r="G51" i="260"/>
  <c r="G19" i="260"/>
  <c r="G25" i="260"/>
  <c r="G31" i="260"/>
  <c r="G37" i="260"/>
  <c r="G12" i="260"/>
  <c r="G11" i="260"/>
  <c r="G10" i="260"/>
  <c r="B6" i="260"/>
  <c r="G5" i="260"/>
  <c r="B3" i="260"/>
  <c r="E2" i="260"/>
  <c r="B2" i="260"/>
  <c r="G12" i="193"/>
  <c r="G13" i="193"/>
  <c r="G11" i="171"/>
  <c r="G12" i="171"/>
  <c r="G13" i="171"/>
  <c r="G14" i="171"/>
  <c r="G15" i="171"/>
  <c r="G16" i="171"/>
  <c r="G34" i="171"/>
  <c r="B65" i="171"/>
  <c r="B115" i="171" s="1"/>
  <c r="G13" i="235"/>
  <c r="G14" i="235"/>
  <c r="G15" i="235"/>
  <c r="G12" i="235"/>
  <c r="G1" i="260" l="1"/>
  <c r="G1" i="235" l="1"/>
  <c r="C30" i="235" l="1"/>
  <c r="G11" i="207"/>
  <c r="G12" i="207"/>
  <c r="G13" i="207"/>
  <c r="G14" i="207"/>
  <c r="G15" i="207"/>
  <c r="G16" i="207"/>
  <c r="G10" i="207"/>
  <c r="B37" i="207"/>
  <c r="B6" i="159" l="1"/>
  <c r="B6" i="161"/>
  <c r="B6" i="163"/>
  <c r="B6" i="207"/>
  <c r="B6" i="171"/>
  <c r="B6" i="193"/>
  <c r="B6" i="165"/>
  <c r="G5" i="159"/>
  <c r="G5" i="161"/>
  <c r="G5" i="163"/>
  <c r="G5" i="207"/>
  <c r="G5" i="171"/>
  <c r="G69" i="171" s="1"/>
  <c r="G5" i="165"/>
  <c r="B3" i="159"/>
  <c r="B3" i="161"/>
  <c r="B3" i="163"/>
  <c r="B3" i="207"/>
  <c r="B3" i="171"/>
  <c r="B3" i="193"/>
  <c r="B3" i="165"/>
  <c r="B2" i="159"/>
  <c r="B2" i="161"/>
  <c r="B2" i="163"/>
  <c r="B2" i="207"/>
  <c r="B2" i="171"/>
  <c r="B2" i="193"/>
  <c r="B2" i="165"/>
  <c r="E2" i="159"/>
  <c r="E2" i="161"/>
  <c r="E2" i="163"/>
  <c r="E2" i="207"/>
  <c r="E2" i="171"/>
  <c r="E2" i="193"/>
  <c r="E2" i="165"/>
  <c r="B67" i="165"/>
  <c r="G11" i="165"/>
  <c r="G12" i="165"/>
  <c r="G13" i="165"/>
  <c r="G14" i="165"/>
  <c r="G10" i="165"/>
  <c r="B58" i="163" l="1"/>
  <c r="G11" i="163"/>
  <c r="G12" i="163"/>
  <c r="G13" i="163"/>
  <c r="G57" i="163"/>
  <c r="G1" i="165" l="1"/>
  <c r="C67" i="165" l="1"/>
  <c r="G11" i="159" l="1"/>
  <c r="G12" i="159"/>
  <c r="G13" i="159"/>
  <c r="G14" i="159"/>
  <c r="G10" i="159"/>
  <c r="G1" i="159" l="1"/>
  <c r="G10" i="193"/>
  <c r="G10" i="171"/>
  <c r="G10" i="163"/>
  <c r="B73" i="161"/>
  <c r="G14" i="161"/>
  <c r="G13" i="161"/>
  <c r="G12" i="161"/>
  <c r="G11" i="161"/>
  <c r="G10" i="161"/>
  <c r="G1" i="193" l="1"/>
  <c r="C59" i="193" s="1"/>
  <c r="G1" i="171"/>
  <c r="G1" i="207"/>
  <c r="C65" i="171" l="1"/>
  <c r="C115" i="171"/>
  <c r="C37" i="207"/>
  <c r="G1" i="161"/>
  <c r="G1" i="163" l="1"/>
  <c r="C73" i="161"/>
  <c r="C58" i="163" l="1"/>
  <c r="E1" i="285"/>
  <c r="G27" i="262" l="1"/>
  <c r="G31" i="262" l="1"/>
  <c r="E33" i="262" s="1"/>
  <c r="E29" i="262"/>
  <c r="G1" i="26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<sst xmlns="http://schemas.openxmlformats.org/spreadsheetml/2006/main" count="1112" uniqueCount="530">
  <si>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</si>
  <si>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</si>
  <si>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</si>
  <si>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</si>
  <si>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</si>
  <si>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</si>
  <si>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</si>
  <si>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</si>
  <si>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</si>
  <si>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</si>
  <si>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</si>
  <si>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</si>
  <si>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</si>
  <si>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</si>
  <si>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</si>
  <si>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</si>
  <si>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</si>
  <si>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</si>
  <si>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</si>
  <si>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</si>
  <si>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</si>
  <si>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</si>
  <si>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</si>
  <si>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</si>
  <si>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</si>
  <si>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</si>
  <si>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</si>
  <si>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</si>
  <si>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</si>
  <si>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</si>
  <si>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</si>
  <si>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</si>
  <si>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</si>
  <si>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</si>
  <si>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</si>
  <si>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</si>
  <si>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</si>
  <si>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</si>
  <si>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</si>
  <si>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</si>
  <si>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</si>
  <si>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</si>
  <si>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</si>
  <si>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</si>
  <si>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</si>
  <si>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</si>
  <si>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</si>
  <si>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</si>
  <si>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</si>
  <si>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</si>
  <si>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</si>
  <si>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</si>
  <si>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</si>
  <si>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</si>
  <si>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</si>
  <si>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</si>
  <si>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</si>
  <si>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</si>
  <si>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</si>
  <si>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</si>
  <si>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</si>
  <si>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</si>
  <si>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</si>
  <si>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</si>
  <si>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</si>
  <si>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</si>
  <si>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</si>
  <si>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</si>
  <si>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</si>
  <si>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</si>
  <si>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</si>
  <si>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</si>
  <si>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</si>
  <si>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</si>
  <si>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</si>
  <si>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</si>
  <si>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</si>
  <si>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</si>
  <si>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</si>
  <si>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</si>
  <si>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</si>
  <si>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</si>
  <si>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</si>
  <si>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</si>
  <si>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</si>
  <si>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</si>
  <si>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</si>
  <si>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</si>
  <si>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</si>
  <si>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</si>
  <si>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</si>
  <si>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</si>
  <si>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</si>
  <si>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</si>
  <si>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</si>
  <si>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</si>
  <si>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</si>
  <si>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</si>
  <si>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</si>
  <si>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</si>
  <si>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</si>
  <si>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</si>
  <si>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</si>
  <si>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</si>
  <si>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</si>
  <si>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</si>
  <si>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</si>
  <si>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</si>
  <si>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Hard excavation (other than by blasting)</t>
  </si>
  <si>
    <t>(b.i)</t>
  </si>
  <si>
    <t>(b.ii)</t>
  </si>
  <si>
    <t>C5.3</t>
  </si>
  <si>
    <t>ROAD PAVEMENT LAYERS</t>
  </si>
  <si>
    <t>C5.3.2.1</t>
  </si>
  <si>
    <t>C5.3.2</t>
  </si>
  <si>
    <t>Construction of pavement layers</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</si>
  <si>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</si>
  <si>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</si>
  <si>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</si>
  <si>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</si>
  <si>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</si>
  <si>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</si>
  <si>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</si>
  <si>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</si>
  <si>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</si>
  <si>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</si>
  <si>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</si>
  <si>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</si>
  <si>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</si>
  <si>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</si>
  <si>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</si>
  <si>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</si>
  <si>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</si>
  <si>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</si>
  <si>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</si>
  <si>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</si>
  <si>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Exceeding 1.5m and up to 3.0m</t>
  </si>
  <si>
    <t>0m to 1.5m</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</si>
  <si>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</si>
  <si>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</si>
  <si>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</si>
  <si>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</si>
  <si>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</si>
  <si>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</si>
  <si>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</si>
  <si>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</si>
  <si>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</si>
  <si>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</si>
  <si>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</si>
  <si>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</si>
  <si>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</si>
  <si>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</si>
  <si>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</si>
  <si>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</si>
  <si>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</si>
  <si>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</si>
  <si>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</si>
  <si>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</si>
  <si>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</si>
  <si>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</si>
  <si>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</si>
  <si>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</si>
  <si>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</si>
  <si>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</si>
  <si>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</si>
  <si>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</si>
  <si>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</si>
  <si>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</si>
  <si>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</si>
  <si>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</si>
  <si>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</si>
  <si>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</si>
  <si>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</si>
  <si>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</si>
  <si>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</si>
  <si>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</si>
  <si>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</si>
  <si>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</si>
  <si>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</si>
  <si>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</si>
  <si>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</si>
  <si>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</si>
  <si>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</si>
  <si>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</si>
  <si>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</si>
  <si>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</si>
  <si>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</si>
  <si>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Client Line 1:</t>
  </si>
  <si>
    <t>Client Line 2:</t>
  </si>
  <si>
    <t>Pavement layer material:</t>
  </si>
  <si>
    <t>C4.4.2.1</t>
  </si>
  <si>
    <t>Commercial materials identified by the Contractor from commercial, private or other non-commercial suppliers</t>
  </si>
  <si>
    <t>C4.4.2</t>
  </si>
  <si>
    <t>COMMERCIAL MATERIALS</t>
  </si>
  <si>
    <t>C4.4</t>
  </si>
  <si>
    <t>Extra over item C11.6.5.1 for hard material excavation</t>
  </si>
  <si>
    <t>C11.6.5.4</t>
  </si>
  <si>
    <t>Excavating soft or intermediate material and backfilling using labour enhanced construction methods</t>
  </si>
  <si>
    <t>C11.6.5.2</t>
  </si>
  <si>
    <t>Excavation and backfilling for road sign supports (not applicable to kilometre posts)</t>
  </si>
  <si>
    <t>C11.6.5</t>
  </si>
  <si>
    <t>Road sign supports (overhead road sign structures excluded):</t>
  </si>
  <si>
    <t>C11.6.3</t>
  </si>
  <si>
    <t>Warning signs, temporary</t>
  </si>
  <si>
    <t>C11.6.1.10</t>
  </si>
  <si>
    <t>Warning signs, permanent</t>
  </si>
  <si>
    <t>C11.6.1.9</t>
  </si>
  <si>
    <t>Regulatory signs, temporary</t>
  </si>
  <si>
    <t>C11.6.1.8</t>
  </si>
  <si>
    <t>Road signboards with painted or coloured semi-matt background. Symbols, lettering and borders in semi- matt black or in Class I retro-reflective material, where the sign board is constructed from:</t>
  </si>
  <si>
    <t>C11.6.1</t>
  </si>
  <si>
    <t>ROAD SIGNS</t>
  </si>
  <si>
    <t>C11.6</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</si>
  <si>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</si>
  <si>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</si>
  <si>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</si>
  <si>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</si>
  <si>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</si>
  <si>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</si>
  <si>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</si>
  <si>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</si>
  <si>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</si>
  <si>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</si>
  <si>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</si>
  <si>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</si>
  <si>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</si>
  <si>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</si>
  <si>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</si>
  <si>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</si>
  <si>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</si>
  <si>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</si>
  <si>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</si>
  <si>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</si>
  <si>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</si>
  <si>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</si>
  <si>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</si>
  <si>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</si>
  <si>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</si>
  <si>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</si>
  <si>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</si>
  <si>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</si>
  <si>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</si>
  <si>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</si>
  <si>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</si>
  <si>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</si>
  <si>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</si>
  <si>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</si>
  <si>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</si>
  <si>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</si>
  <si>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</si>
  <si>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</si>
  <si>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</si>
  <si>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</si>
  <si>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</si>
  <si>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</si>
  <si>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</si>
  <si>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</si>
  <si>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</si>
  <si>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</si>
  <si>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</si>
  <si>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</si>
  <si>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</si>
  <si>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</si>
  <si>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</si>
  <si>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</si>
  <si>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</si>
  <si>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</si>
  <si>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</si>
  <si>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</si>
  <si>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</si>
  <si>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</si>
  <si>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</si>
  <si>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</si>
  <si>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</si>
  <si>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</si>
  <si>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</si>
  <si>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</si>
  <si>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</si>
  <si>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</si>
  <si>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</si>
  <si>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</si>
  <si>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</si>
  <si>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</si>
  <si>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</si>
  <si>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</si>
  <si>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</si>
  <si>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</si>
  <si>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</si>
  <si>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Summary Pages:</t>
  </si>
  <si>
    <t>A</t>
  </si>
  <si>
    <t>Contract Duration</t>
  </si>
  <si>
    <t>Months</t>
  </si>
  <si>
    <t>Roads</t>
  </si>
  <si>
    <t>Start Chainage</t>
  </si>
  <si>
    <t>End Chainage</t>
  </si>
  <si>
    <t>Total Distance</t>
  </si>
  <si>
    <t>Road Type</t>
  </si>
  <si>
    <t>P</t>
  </si>
  <si>
    <t>Road Width</t>
  </si>
  <si>
    <t>D</t>
  </si>
  <si>
    <t>L</t>
  </si>
  <si>
    <t>Distance to Quarry</t>
  </si>
  <si>
    <t xml:space="preserve"> </t>
  </si>
  <si>
    <t>Note: The combined total tendered for subitems C1.3.1.1 and C1.3.1.3 shall not exceed 15% of the Tender Sum (excluding contingencies, CPA and VAT).</t>
  </si>
  <si>
    <t>Loading from stockpile using machines and some hand labour where necessary</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</si>
  <si>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</si>
  <si>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</si>
  <si>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</si>
  <si>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</si>
  <si>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</si>
  <si>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</si>
  <si>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</si>
  <si>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</si>
  <si>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600 mm diameter (signboard material - Steel Plate 1.4mm thick, background - Class I and symbol retro-reflective class III)</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</si>
  <si>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</si>
  <si>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</si>
  <si>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</si>
  <si>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</si>
  <si>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</si>
  <si>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</si>
  <si>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</si>
  <si>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</si>
  <si>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</si>
  <si>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</si>
  <si>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</si>
  <si>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</si>
  <si>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</si>
  <si>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</si>
  <si>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</si>
  <si>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Summary</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</si>
  <si>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</si>
  <si>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</si>
  <si>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</si>
  <si>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</si>
  <si>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</si>
  <si>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</si>
  <si>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</si>
  <si>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</si>
  <si>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</si>
  <si>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</si>
  <si>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</si>
  <si>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</si>
  <si>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</si>
  <si>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</si>
  <si>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</si>
  <si>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</si>
  <si>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</si>
  <si>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</si>
  <si>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</si>
  <si>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</si>
  <si>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</si>
  <si>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</si>
  <si>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</si>
  <si>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</si>
  <si>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</si>
  <si>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</si>
  <si>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</si>
  <si>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In inlet and outlet structures including kerbs, chutes and downpipes, skewed ends, catchpits, manholes, thrust and anchor blocks, excluding formwork but including Class U2 surfacing finish (30MPa)</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</si>
  <si>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</si>
  <si>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</si>
  <si>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</si>
  <si>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</si>
  <si>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</si>
  <si>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</si>
  <si>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</si>
  <si>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</si>
  <si>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</si>
  <si>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</si>
  <si>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</si>
  <si>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</si>
  <si>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</si>
  <si>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</si>
  <si>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</si>
  <si>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</si>
  <si>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</si>
  <si>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</si>
  <si>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</si>
  <si>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</si>
  <si>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</si>
  <si>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</si>
  <si>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</si>
  <si>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</si>
  <si>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</si>
  <si>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</si>
  <si>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</si>
  <si>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</si>
  <si>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</si>
  <si>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</si>
  <si>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</si>
  <si>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</si>
  <si>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</si>
  <si>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</si>
  <si>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</si>
  <si>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</si>
  <si>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</si>
  <si>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</si>
  <si>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</si>
  <si>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</si>
  <si>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</si>
  <si>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</si>
  <si>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</si>
  <si>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</si>
  <si>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</si>
  <si>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</si>
  <si>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</si>
  <si>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</si>
  <si>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</si>
  <si>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</si>
  <si>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</si>
  <si>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</si>
  <si>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</si>
  <si>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</si>
  <si>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</si>
  <si>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</si>
  <si>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</si>
  <si>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</si>
  <si>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</si>
  <si>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</si>
  <si>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</si>
  <si>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</si>
  <si>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</si>
  <si>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</si>
  <si>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</si>
  <si>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</si>
  <si>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</si>
  <si>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</si>
  <si>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</si>
  <si>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Borrow pits</t>
  </si>
  <si>
    <t>C5.1.1.2</t>
  </si>
  <si>
    <t>Compaction of in-situ material to 93% of MDD</t>
  </si>
  <si>
    <t>Gravel wearing course layer (150mm) compacted to 95% of MDD</t>
  </si>
  <si>
    <t>Formwork of concrete under items C3.2.7.3 to 5 above (F1 finish )</t>
  </si>
  <si>
    <t>C6.1</t>
  </si>
  <si>
    <t>PAVER LAID CONCRETE LAYERS</t>
  </si>
  <si>
    <t>C6.1.1</t>
  </si>
  <si>
    <t>Construction of trial section (Complete: including texturing and curing)</t>
  </si>
  <si>
    <t>C6.1.1.2</t>
  </si>
  <si>
    <r>
      <t>m</t>
    </r>
    <r>
      <rPr>
        <vertAlign val="superscript"/>
        <sz val="10"/>
        <rFont val="Calibri"/>
        <family val="2"/>
      </rPr>
      <t>2</t>
    </r>
  </si>
  <si>
    <t>C6.1.2</t>
  </si>
  <si>
    <t>Construction of jointed concrete pavement (JCP) (Excluding texturing and curing)</t>
  </si>
  <si>
    <t>C6.1.2.1</t>
  </si>
  <si>
    <t>JCP without dowels: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</si>
  <si>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</si>
  <si>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</si>
  <si>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</si>
  <si>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</si>
  <si>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</si>
  <si>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</si>
  <si>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</si>
  <si>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</si>
  <si>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</si>
  <si>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</si>
  <si>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</si>
  <si>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</si>
  <si>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</si>
  <si>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</si>
  <si>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</si>
  <si>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</si>
  <si>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</si>
  <si>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</si>
  <si>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</si>
  <si>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</si>
  <si>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</si>
  <si>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</si>
  <si>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</si>
  <si>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</si>
  <si>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</si>
  <si>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</si>
  <si>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</si>
  <si>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</si>
  <si>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</si>
  <si>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</si>
  <si>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</si>
  <si>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</si>
  <si>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</si>
  <si>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</si>
  <si>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</si>
  <si>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</si>
  <si>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</si>
  <si>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</si>
  <si>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</si>
  <si>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</si>
  <si>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Exceeding 200 mm</t>
  </si>
  <si>
    <t>(q)</t>
  </si>
  <si>
    <t>Natural or crushed gravel material for the wearing course of an unsealed road</t>
  </si>
  <si>
    <t>C4.1.5.4</t>
  </si>
  <si>
    <t>C3.2.13</t>
  </si>
  <si>
    <t>Removing and re-laying existing culverts:</t>
  </si>
  <si>
    <t>C3.2.13.1</t>
  </si>
  <si>
    <t>Removing and stacking existing culverts for re-use (600mm concrete pipes)</t>
  </si>
  <si>
    <t>Welded steel fabric (Ref 193)</t>
  </si>
  <si>
    <t>ZNB01216/00000/00/PMC/INF/21/T</t>
  </si>
  <si>
    <t>C50</t>
  </si>
  <si>
    <t>PROVISION OF ROUTINE AND SAFETY MAINTENANCE ON VARIOUS ROADS WITHIN THE IMPENDLE ZONE -  VULINDLELA AREA OFFICE</t>
  </si>
  <si>
    <t>C1.2.8</t>
  </si>
  <si>
    <t>Dayworks</t>
  </si>
  <si>
    <t>C1.2.8.1</t>
  </si>
  <si>
    <t>Personnel</t>
  </si>
  <si>
    <t>Unskilled labourer</t>
  </si>
  <si>
    <t>hour</t>
  </si>
  <si>
    <t>Semi-skilled labourer</t>
  </si>
  <si>
    <t>Skilled labourer</t>
  </si>
  <si>
    <t>Gang leader</t>
  </si>
  <si>
    <t>Foreman</t>
  </si>
  <si>
    <t>Skilled Artisan</t>
  </si>
  <si>
    <t>C1.2.8.2</t>
  </si>
  <si>
    <t>Construction Equipment (specify size and/or model number)</t>
  </si>
  <si>
    <t>Motor grader</t>
  </si>
  <si>
    <t>Vibratory roller</t>
  </si>
  <si>
    <t>Pneumatic roller</t>
  </si>
  <si>
    <t>Front end loader backhoe</t>
  </si>
  <si>
    <t>Excavator</t>
  </si>
  <si>
    <t>Compressor</t>
  </si>
  <si>
    <t xml:space="preserve">TOTAL CARRIED FORWARD </t>
  </si>
  <si>
    <t>C1.2.8.3</t>
  </si>
  <si>
    <t>Vehicles (specify size)</t>
  </si>
  <si>
    <t>Light delivery vehicle</t>
  </si>
  <si>
    <t>Flatbed truck</t>
  </si>
  <si>
    <t>Dump Truck</t>
  </si>
  <si>
    <t>C1.2.8.4</t>
  </si>
  <si>
    <t>Materials</t>
  </si>
  <si>
    <t>Procurement of materials</t>
  </si>
  <si>
    <t>Contractor's handling costs, profit and all other charges in respect of item C1.2.8.4(a)</t>
  </si>
  <si>
    <t>C54</t>
  </si>
  <si>
    <t>Labour enhanced construction (200mm thick)</t>
  </si>
  <si>
    <t>CONTINGENCIES (10% of Subtotal 1)</t>
  </si>
  <si>
    <t>CONTRACT PRICE ADJUSTMENT AND RISE &amp; FALL (10% of Subtotal 2)</t>
  </si>
  <si>
    <t>TOTAL CARRIED FORWARD TO SUMMARY PAGE C50</t>
  </si>
  <si>
    <t>C51</t>
  </si>
  <si>
    <t>C52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</si>
</sst>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R&quot;#,##0;\-&quot;R&quot;#,##0"/>
    <numFmt numFmtId="7" formatCode="&quot;R&quot;#,##0.00;\-&quot;R&quot;#,##0.0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quot;C&quot;00"/>
    <numFmt numFmtId="174" formatCode="#,##0.0"/>
    <numFmt numFmtId="175" formatCode="#,##0.00;\-#,##0.00;&quot;- &quot;;@"/>
    <numFmt numFmtId="176" formatCode="#,##0_ ;[Red]\-#,##0\ "/>
    <numFmt numFmtId="177" formatCode="&quot;C&quot;0"/>
    <numFmt numFmtId="178" formatCode="#,##0.00_ ;[Red]\-#,##0.00\ "/>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sz val="10"/>
      <color theme="0"/>
      <name val="Arial"/>
      <family val="2"/>
    </font>
    <font>
      <sz val="8"/>
      <color rgb="FF000000"/>
      <name val="Segoe UI"/>
      <family val="2"/>
    </font>
    <font>
      <vertAlign val="superscript"/>
      <sz val="10"/>
      <name val="Calibri"/>
      <family val="2"/>
    </font>
  </fonts>
  <fills count="6">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s>
  <borders count="62">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rgb="FFC0C0C0"/>
      </top>
      <bottom style="thin">
        <color rgb="FFC0C0C0"/>
      </bottom>
      <diagonal/>
    </border>
    <border>
      <left style="thin">
        <color auto="1"/>
      </left>
      <right/>
      <top/>
      <bottom style="thin">
        <color rgb="FFC0C0C0"/>
      </bottom>
      <diagonal/>
    </border>
    <border>
      <left/>
      <right style="thin">
        <color indexed="64"/>
      </right>
      <top/>
      <bottom style="thin">
        <color rgb="FFC0C0C0"/>
      </bottom>
      <diagonal/>
    </border>
    <border>
      <left style="thin">
        <color auto="1"/>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
      <left style="thin">
        <color indexed="64"/>
      </left>
      <right style="medium">
        <color indexed="64"/>
      </right>
      <top style="medium">
        <color indexed="64"/>
      </top>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499">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49" fontId="7" fillId="0" borderId="1" xfId="17" applyNumberFormat="1" applyFont="1" applyBorder="1" applyAlignment="1">
      <alignment horizontal="center" vertical="center" wrapText="1"/>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applyAlignment="1">
      <alignment horizontal="left" vertical="center" wrapText="1"/>
    </xf>
    <xf numFmtId="49" fontId="6" fillId="0" borderId="0" xfId="17" applyNumberFormat="1" applyFont="1" applyAlignment="1">
      <alignment horizontal="left" vertical="center" wrapText="1"/>
    </xf>
    <xf numFmtId="0" fontId="6" fillId="0" borderId="0" xfId="17" applyFont="1" applyAlignment="1">
      <alignment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center"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49" fontId="6" fillId="0" borderId="1" xfId="17" applyNumberFormat="1" applyFont="1" applyBorder="1" applyAlignment="1">
      <alignment horizontal="center" vertical="center"/>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7"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6" fillId="0" borderId="1" xfId="17" applyNumberFormat="1" applyFont="1" applyBorder="1" applyAlignment="1">
      <alignment horizontal="right" vertical="center"/>
    </xf>
    <xf numFmtId="0" fontId="6" fillId="0" borderId="1" xfId="17" applyFont="1" applyBorder="1" applyAlignment="1">
      <alignment horizontal="right"/>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7" fillId="0" borderId="0" xfId="17" applyFont="1" applyAlignment="1">
      <alignment horizontal="lef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7" fillId="0" borderId="0" xfId="0" applyFont="1"/>
    <xf numFmtId="0" fontId="6" fillId="3" borderId="11" xfId="0" applyFont="1" applyFill="1" applyBorder="1" applyAlignment="1">
      <alignment horizontal="center"/>
    </xf>
    <xf numFmtId="173" fontId="0" fillId="2" borderId="11" xfId="0" applyNumberFormat="1" applyFill="1" applyBorder="1" applyAlignment="1">
      <alignment horizontal="center"/>
    </xf>
    <xf numFmtId="0" fontId="6" fillId="3" borderId="19" xfId="0" applyFont="1" applyFill="1" applyBorder="1"/>
    <xf numFmtId="0" fontId="0" fillId="2" borderId="19" xfId="0" applyFill="1" applyBorder="1"/>
    <xf numFmtId="0" fontId="6" fillId="3" borderId="0" xfId="0" applyFont="1" applyFill="1"/>
    <xf numFmtId="0" fontId="6" fillId="3" borderId="20" xfId="0" applyFont="1" applyFill="1" applyBorder="1"/>
    <xf numFmtId="0" fontId="6" fillId="3" borderId="21" xfId="0" applyFont="1" applyFill="1" applyBorder="1"/>
    <xf numFmtId="0" fontId="6" fillId="3" borderId="22" xfId="0" applyFont="1" applyFill="1" applyBorder="1"/>
    <xf numFmtId="0" fontId="6" fillId="2" borderId="23" xfId="0" applyFont="1" applyFill="1" applyBorder="1"/>
    <xf numFmtId="0" fontId="0" fillId="2" borderId="14" xfId="0" applyFill="1" applyBorder="1"/>
    <xf numFmtId="0" fontId="6" fillId="2" borderId="14" xfId="0" applyFont="1" applyFill="1" applyBorder="1"/>
    <xf numFmtId="0" fontId="0" fillId="3" borderId="24" xfId="0" applyFill="1" applyBorder="1"/>
    <xf numFmtId="0" fontId="6" fillId="2" borderId="25" xfId="0" applyFont="1" applyFill="1" applyBorder="1"/>
    <xf numFmtId="0" fontId="0" fillId="2" borderId="15" xfId="0" applyFill="1" applyBorder="1"/>
    <xf numFmtId="0" fontId="6" fillId="2" borderId="26" xfId="0" applyFont="1" applyFill="1" applyBorder="1"/>
    <xf numFmtId="0" fontId="0" fillId="3" borderId="27" xfId="0" applyFill="1" applyBorder="1"/>
    <xf numFmtId="0" fontId="6" fillId="3" borderId="28" xfId="0" applyFont="1" applyFill="1" applyBorder="1"/>
    <xf numFmtId="0" fontId="0" fillId="2" borderId="29" xfId="0" applyFill="1" applyBorder="1"/>
    <xf numFmtId="0" fontId="22" fillId="0" borderId="0" xfId="0" applyFont="1"/>
    <xf numFmtId="0" fontId="0" fillId="3" borderId="30" xfId="0" applyFill="1" applyBorder="1"/>
    <xf numFmtId="0" fontId="6" fillId="3" borderId="31" xfId="0" applyFont="1" applyFill="1" applyBorder="1"/>
    <xf numFmtId="0" fontId="0" fillId="2" borderId="22" xfId="0" applyFill="1" applyBorder="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168" fontId="6" fillId="0" borderId="1" xfId="17" applyNumberFormat="1" applyFont="1" applyBorder="1" applyAlignment="1">
      <alignment horizontal="center"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0" fontId="17" fillId="0" borderId="0" xfId="0" applyFont="1" applyBorder="1" applyAlignment="1" applyProtection="1">
      <alignment horizontal="center"/>
      <protection locked="0"/>
    </xf>
    <xf numFmtId="0" fontId="6" fillId="0" borderId="0" xfId="17" applyFont="1" applyBorder="1" applyAlignment="1">
      <alignment horizontal="center"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164"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7"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7" fillId="0" borderId="38" xfId="17" applyFont="1" applyBorder="1" applyAlignment="1">
      <alignment horizontal="center" vertical="center" wrapText="1"/>
    </xf>
    <xf numFmtId="167" fontId="14" fillId="0" borderId="0" xfId="1" applyFont="1" applyAlignment="1">
      <alignmen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6"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7" fillId="0" borderId="18" xfId="17" applyFont="1" applyBorder="1" applyAlignment="1">
      <alignment horizontal="left" vertical="center" wrapText="1"/>
    </xf>
    <xf numFmtId="0" fontId="7" fillId="0" borderId="0" xfId="17" applyFont="1" applyAlignment="1">
      <alignment horizontal="left" vertical="center" wrapText="1"/>
    </xf>
    <xf numFmtId="0" fontId="6" fillId="0" borderId="1" xfId="17" applyFont="1" applyFill="1" applyBorder="1" applyAlignment="1">
      <alignment horizontal="center" wrapText="1"/>
    </xf>
    <xf numFmtId="168" fontId="6" fillId="0" borderId="0" xfId="3" applyNumberFormat="1" applyFont="1" applyFill="1" applyBorder="1" applyAlignment="1">
      <alignment horizontal="right"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7" fontId="18" fillId="0" borderId="35" xfId="17" applyNumberFormat="1" applyFont="1" applyBorder="1" applyAlignment="1">
      <alignment horizontal="center" vertical="center" wrapText="1"/>
    </xf>
    <xf numFmtId="0" fontId="17" fillId="0" borderId="14" xfId="17" applyFont="1" applyBorder="1" applyAlignment="1">
      <alignment horizontal="left" vertical="center" wrapText="1"/>
    </xf>
    <xf numFmtId="0" fontId="18" fillId="0" borderId="32" xfId="17" applyFont="1" applyBorder="1" applyAlignment="1">
      <alignment horizontal="left" vertical="center" indent="1"/>
    </xf>
    <xf numFmtId="0" fontId="18" fillId="0" borderId="43" xfId="17" applyFont="1" applyBorder="1" applyAlignment="1">
      <alignment vertical="center"/>
    </xf>
    <xf numFmtId="0" fontId="18" fillId="0" borderId="42" xfId="17" applyFont="1" applyBorder="1" applyAlignment="1">
      <alignment vertical="center"/>
    </xf>
    <xf numFmtId="177"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8" fillId="0" borderId="32" xfId="17" applyFont="1" applyBorder="1" applyAlignment="1">
      <alignment horizontal="center" vertical="center" wrapText="1"/>
    </xf>
    <xf numFmtId="0" fontId="18" fillId="0" borderId="42" xfId="17" applyFont="1" applyBorder="1" applyAlignment="1">
      <alignment horizontal="center" vertical="center" wrapText="1"/>
    </xf>
    <xf numFmtId="0" fontId="17" fillId="0" borderId="38"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40" xfId="17" applyFont="1" applyBorder="1" applyAlignment="1">
      <alignment horizontal="left" vertical="center" indent="1"/>
    </xf>
    <xf numFmtId="0" fontId="17" fillId="0" borderId="44" xfId="17" applyFont="1" applyBorder="1" applyAlignment="1">
      <alignment vertical="center"/>
    </xf>
    <xf numFmtId="0" fontId="17" fillId="0" borderId="6" xfId="17" applyFont="1" applyBorder="1" applyAlignment="1">
      <alignment vertical="center"/>
    </xf>
    <xf numFmtId="44" fontId="6" fillId="0" borderId="0" xfId="17" applyNumberFormat="1" applyAlignment="1">
      <alignment vertical="center" wrapText="1"/>
    </xf>
    <xf numFmtId="0" fontId="17" fillId="0" borderId="39"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7" fillId="0" borderId="34"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40" xfId="17" applyFont="1" applyBorder="1" applyAlignment="1">
      <alignment horizontal="center" vertical="center" wrapText="1"/>
    </xf>
    <xf numFmtId="0" fontId="17" fillId="0" borderId="44" xfId="17" applyFont="1" applyBorder="1" applyAlignment="1">
      <alignment horizontal="left" vertical="center" wrapText="1"/>
    </xf>
    <xf numFmtId="0" fontId="6" fillId="0" borderId="11" xfId="0" applyFont="1" applyBorder="1" applyAlignment="1">
      <alignment horizontal="center"/>
    </xf>
    <xf numFmtId="177" fontId="17"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75" fontId="17" fillId="0" borderId="0" xfId="0" applyNumberFormat="1" applyFont="1" applyAlignment="1">
      <alignment vertical="center"/>
    </xf>
    <xf numFmtId="0" fontId="17" fillId="0" borderId="0" xfId="0" applyFont="1" applyAlignment="1">
      <alignment vertical="center"/>
    </xf>
    <xf numFmtId="7" fontId="0" fillId="2" borderId="11" xfId="0" applyNumberFormat="1" applyFill="1" applyBorder="1" applyAlignment="1">
      <alignment horizontal="right"/>
    </xf>
    <xf numFmtId="175" fontId="0" fillId="2" borderId="11" xfId="0" applyNumberFormat="1" applyFill="1" applyBorder="1" applyAlignment="1">
      <alignment horizontal="right"/>
    </xf>
    <xf numFmtId="7" fontId="0" fillId="0" borderId="11" xfId="0" applyNumberFormat="1" applyBorder="1" applyAlignment="1">
      <alignment horizontal="right"/>
    </xf>
    <xf numFmtId="7" fontId="0" fillId="0" borderId="46" xfId="0" applyNumberFormat="1" applyBorder="1"/>
    <xf numFmtId="0" fontId="7" fillId="4" borderId="12" xfId="0" applyFont="1" applyFill="1" applyBorder="1" applyAlignment="1">
      <alignment horizontal="right" vertical="center" indent="1"/>
    </xf>
    <xf numFmtId="0" fontId="0" fillId="4" borderId="18" xfId="0" applyFill="1" applyBorder="1" applyAlignment="1">
      <alignmen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47" xfId="0" applyFont="1" applyBorder="1" applyAlignment="1">
      <alignment horizontal="left" indent="1"/>
    </xf>
    <xf numFmtId="0" fontId="0" fillId="0" borderId="48" xfId="0" applyBorder="1"/>
    <xf numFmtId="7" fontId="6" fillId="0" borderId="49" xfId="0" applyNumberFormat="1" applyFont="1" applyBorder="1" applyAlignment="1" applyProtection="1">
      <alignment horizontal="center"/>
      <protection locked="0"/>
    </xf>
    <xf numFmtId="7" fontId="0" fillId="0" borderId="49" xfId="0" applyNumberFormat="1" applyBorder="1"/>
    <xf numFmtId="0" fontId="6" fillId="0" borderId="48" xfId="0" applyFont="1" applyBorder="1" applyAlignment="1">
      <alignment horizontal="left" indent="1"/>
    </xf>
    <xf numFmtId="0" fontId="6" fillId="0" borderId="50" xfId="0" applyFont="1" applyBorder="1" applyAlignment="1">
      <alignment horizontal="left"/>
    </xf>
    <xf numFmtId="0" fontId="6" fillId="0" borderId="48" xfId="0" applyFont="1" applyBorder="1" applyAlignment="1">
      <alignment horizontal="left"/>
    </xf>
    <xf numFmtId="0" fontId="6" fillId="0" borderId="51" xfId="0" applyFont="1" applyBorder="1" applyAlignment="1">
      <alignment horizontal="left" indent="1"/>
    </xf>
    <xf numFmtId="0" fontId="0" fillId="0" borderId="52" xfId="0" applyBorder="1"/>
    <xf numFmtId="175" fontId="6" fillId="0" borderId="46" xfId="0" applyNumberFormat="1" applyFont="1" applyBorder="1" applyAlignment="1" applyProtection="1">
      <alignment horizontal="center"/>
      <protection locked="0"/>
    </xf>
    <xf numFmtId="175" fontId="0" fillId="2" borderId="46" xfId="0" applyNumberFormat="1" applyFill="1" applyBorder="1"/>
    <xf numFmtId="0" fontId="0" fillId="0" borderId="52" xfId="0" applyBorder="1" applyAlignment="1">
      <alignment horizontal="left" indent="1"/>
    </xf>
    <xf numFmtId="0" fontId="0" fillId="0" borderId="51" xfId="0" applyBorder="1" applyAlignment="1">
      <alignment horizontal="left" indent="1"/>
    </xf>
    <xf numFmtId="0" fontId="0" fillId="0" borderId="53" xfId="0" applyBorder="1" applyAlignment="1">
      <alignment horizontal="left"/>
    </xf>
    <xf numFmtId="0" fontId="0" fillId="0" borderId="52" xfId="0" applyBorder="1" applyAlignment="1">
      <alignment horizontal="left"/>
    </xf>
    <xf numFmtId="7" fontId="6" fillId="0" borderId="46" xfId="0" applyNumberFormat="1" applyFont="1" applyBorder="1" applyAlignment="1" applyProtection="1">
      <alignment horizontal="center"/>
      <protection locked="0"/>
    </xf>
    <xf numFmtId="0" fontId="6" fillId="0" borderId="52" xfId="0" applyFont="1" applyBorder="1" applyAlignment="1">
      <alignment horizontal="left" indent="1"/>
    </xf>
    <xf numFmtId="0" fontId="6" fillId="0" borderId="53" xfId="0" applyFont="1" applyBorder="1" applyAlignment="1">
      <alignment horizontal="left"/>
    </xf>
    <xf numFmtId="0" fontId="6" fillId="0" borderId="52" xfId="0" applyFont="1" applyBorder="1" applyAlignment="1">
      <alignment horizontal="left"/>
    </xf>
    <xf numFmtId="0" fontId="6" fillId="0" borderId="54" xfId="0" applyFont="1" applyBorder="1" applyAlignment="1">
      <alignment horizontal="left" indent="1"/>
    </xf>
    <xf numFmtId="0" fontId="0" fillId="0" borderId="55" xfId="0" applyBorder="1"/>
    <xf numFmtId="175" fontId="6" fillId="0" borderId="56" xfId="0" applyNumberFormat="1" applyFont="1" applyBorder="1" applyAlignment="1" applyProtection="1">
      <alignment horizontal="center"/>
      <protection locked="0"/>
    </xf>
    <xf numFmtId="0" fontId="6" fillId="0" borderId="55" xfId="0" applyFont="1" applyBorder="1" applyAlignment="1">
      <alignment horizontal="left" indent="1"/>
    </xf>
    <xf numFmtId="0" fontId="6" fillId="0" borderId="57" xfId="0" applyFont="1" applyBorder="1" applyAlignment="1">
      <alignment horizontal="left"/>
    </xf>
    <xf numFmtId="0" fontId="6" fillId="0" borderId="55" xfId="0" applyFont="1" applyBorder="1" applyAlignment="1">
      <alignment horizontal="left"/>
    </xf>
    <xf numFmtId="7" fontId="0" fillId="0" borderId="46" xfId="0" applyNumberFormat="1" applyBorder="1" applyAlignment="1" applyProtection="1">
      <alignment horizontal="center"/>
      <protection locked="0"/>
    </xf>
    <xf numFmtId="7" fontId="0" fillId="0" borderId="56" xfId="0" applyNumberFormat="1" applyBorder="1" applyAlignment="1" applyProtection="1">
      <alignment horizontal="center"/>
      <protection locked="0"/>
    </xf>
    <xf numFmtId="7" fontId="0" fillId="0" borderId="56" xfId="0" applyNumberFormat="1" applyBorder="1"/>
    <xf numFmtId="0" fontId="0" fillId="0" borderId="55" xfId="0" applyBorder="1" applyAlignment="1">
      <alignment horizontal="left" indent="1"/>
    </xf>
    <xf numFmtId="0" fontId="0" fillId="0" borderId="58" xfId="0" applyBorder="1" applyAlignment="1">
      <alignment horizontal="left" indent="1"/>
    </xf>
    <xf numFmtId="0" fontId="0" fillId="0" borderId="59" xfId="0" applyBorder="1" applyAlignment="1">
      <alignment horizontal="left"/>
    </xf>
    <xf numFmtId="0" fontId="0" fillId="0" borderId="60" xfId="0" applyBorder="1" applyAlignment="1">
      <alignment horizontal="left"/>
    </xf>
    <xf numFmtId="0" fontId="6" fillId="0" borderId="0" xfId="17" applyFont="1" applyBorder="1" applyAlignment="1"/>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4" fontId="18" fillId="0" borderId="61" xfId="3" applyNumberFormat="1" applyFont="1" applyBorder="1" applyAlignment="1" applyProtection="1">
      <alignment horizontal="center" vertical="center" wrapText="1"/>
      <protection locked="0"/>
    </xf>
    <xf numFmtId="0" fontId="17"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0" fontId="6" fillId="0" borderId="4" xfId="17" applyBorder="1" applyAlignment="1">
      <alignment horizontal="left" vertical="center" wrapText="1"/>
    </xf>
    <xf numFmtId="178" fontId="17" fillId="0" borderId="1" xfId="12" applyNumberFormat="1" applyFont="1" applyBorder="1" applyAlignment="1" applyProtection="1">
      <alignment horizontal="left" vertical="top" wrapText="1"/>
      <protection locked="0"/>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4"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17" fillId="0" borderId="1" xfId="12" applyFont="1" applyBorder="1" applyAlignment="1">
      <alignment wrapText="1"/>
    </xf>
    <xf numFmtId="0" fontId="6" fillId="0" borderId="1" xfId="17" applyBorder="1" applyAlignment="1">
      <alignment horizontal="right" vertical="center" wrapText="1"/>
    </xf>
    <xf numFmtId="0" fontId="18" fillId="0" borderId="7" xfId="0" applyFont="1" applyFill="1" applyBorder="1" applyAlignment="1">
      <alignment horizontal="center" vertical="center"/>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0" fontId="7" fillId="0" borderId="0" xfId="17" applyFont="1" applyBorder="1" applyAlignment="1">
      <alignment horizontal="left" vertical="center"/>
    </xf>
    <xf numFmtId="172" fontId="6" fillId="0" borderId="0" xfId="17" applyNumberFormat="1" applyAlignment="1">
      <alignment horizontal="right" vertical="center"/>
    </xf>
    <xf numFmtId="175" fontId="17" fillId="0" borderId="0" xfId="17" applyNumberFormat="1" applyFont="1" applyAlignment="1">
      <alignmen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0" fontId="6" fillId="0" borderId="0" xfId="17" applyAlignment="1">
      <alignment horizontal="right"/>
    </xf>
    <xf numFmtId="0" fontId="6" fillId="0" borderId="28" xfId="17" applyBorder="1" applyAlignment="1">
      <alignment horizontal="center" vertical="center" wrapText="1"/>
    </xf>
    <xf numFmtId="0" fontId="6" fillId="0" borderId="45" xfId="17" applyBorder="1" applyAlignment="1">
      <alignment vertical="center" wrapText="1"/>
    </xf>
    <xf numFmtId="0" fontId="6" fillId="0" borderId="36" xfId="17" applyBorder="1" applyAlignment="1">
      <alignment horizontal="center" vertical="center" wrapText="1"/>
    </xf>
    <xf numFmtId="0" fontId="6" fillId="0" borderId="11" xfId="17" applyBorder="1" applyAlignment="1">
      <alignment vertical="center" wrapText="1"/>
    </xf>
    <xf numFmtId="173" fontId="6" fillId="2" borderId="11" xfId="0" applyNumberFormat="1" applyFont="1" applyFill="1" applyBorder="1" applyAlignment="1">
      <alignment horizontal="center"/>
    </xf>
    <xf numFmtId="3" fontId="6" fillId="5" borderId="1" xfId="1" applyNumberFormat="1" applyFont="1" applyFill="1" applyBorder="1" applyAlignment="1">
      <alignment horizontal="center" wrapText="1"/>
    </xf>
    <xf numFmtId="38" fontId="17" fillId="5" borderId="1" xfId="0" applyNumberFormat="1" applyFont="1" applyFill="1" applyBorder="1" applyAlignment="1" applyProtection="1">
      <alignment horizontal="center" wrapText="1"/>
      <protection locked="0"/>
    </xf>
    <xf numFmtId="3" fontId="6" fillId="5" borderId="1" xfId="1" applyNumberFormat="1" applyFont="1" applyFill="1" applyBorder="1" applyAlignment="1">
      <alignment horizontal="center" vertical="center" wrapText="1"/>
    </xf>
    <xf numFmtId="0" fontId="6" fillId="5" borderId="1" xfId="17" applyFont="1" applyFill="1" applyBorder="1" applyAlignment="1">
      <alignment horizontal="center" vertical="center" wrapText="1"/>
    </xf>
    <xf numFmtId="0" fontId="7" fillId="0" borderId="0" xfId="17" applyFont="1" applyAlignment="1">
      <alignment horizontal="right" vertical="center"/>
    </xf>
    <xf numFmtId="0" fontId="7" fillId="0" borderId="0" xfId="17" applyFont="1" applyAlignment="1">
      <alignment horizontal="left" vertical="top"/>
    </xf>
    <xf numFmtId="0" fontId="7" fillId="0" borderId="0" xfId="17" applyFont="1" applyAlignment="1">
      <alignment horizontal="center" vertical="center" wrapText="1"/>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left" vertical="top"/>
    </xf>
    <xf numFmtId="0" fontId="6" fillId="0" borderId="4" xfId="17" applyBorder="1" applyAlignment="1">
      <alignment horizontal="center" vertical="center"/>
    </xf>
    <xf numFmtId="0" fontId="7" fillId="0" borderId="0" xfId="17" applyFont="1" applyAlignment="1">
      <alignment horizontal="center" vertical="center" wrapText="1"/>
    </xf>
    <xf numFmtId="168" fontId="7" fillId="0" borderId="0" xfId="16" applyNumberFormat="1" applyFont="1" applyBorder="1" applyAlignment="1">
      <alignment horizontal="right" vertical="center" wrapText="1"/>
    </xf>
    <xf numFmtId="168" fontId="6" fillId="0" borderId="0" xfId="23" applyNumberFormat="1" applyFont="1" applyBorder="1" applyAlignment="1">
      <alignment horizontal="right" vertical="center" wrapText="1"/>
    </xf>
    <xf numFmtId="168" fontId="6" fillId="0" borderId="1" xfId="23" applyNumberFormat="1" applyFont="1" applyBorder="1" applyAlignment="1">
      <alignment horizontal="right" vertical="center" wrapText="1"/>
    </xf>
    <xf numFmtId="168" fontId="6" fillId="0" borderId="0" xfId="23" applyNumberFormat="1" applyFont="1" applyBorder="1" applyAlignment="1">
      <alignment horizontal="right" wrapText="1"/>
    </xf>
    <xf numFmtId="3" fontId="6" fillId="0" borderId="1" xfId="16" applyNumberFormat="1" applyFont="1" applyBorder="1" applyAlignment="1">
      <alignment horizontal="center" wrapText="1"/>
    </xf>
    <xf numFmtId="3" fontId="6" fillId="0" borderId="1" xfId="16" applyNumberFormat="1" applyFont="1" applyBorder="1" applyAlignment="1">
      <alignment horizontal="center" vertical="center" wrapText="1"/>
    </xf>
    <xf numFmtId="168" fontId="6" fillId="0" borderId="1" xfId="23" applyNumberFormat="1" applyFont="1" applyBorder="1" applyAlignment="1">
      <alignment horizontal="right" wrapText="1"/>
    </xf>
    <xf numFmtId="174" fontId="6" fillId="0" borderId="1" xfId="1" applyNumberFormat="1" applyFont="1" applyFill="1" applyBorder="1" applyAlignment="1">
      <alignment horizontal="center" wrapText="1"/>
    </xf>
    <xf numFmtId="168" fontId="6" fillId="0" borderId="0" xfId="17" applyNumberFormat="1" applyAlignment="1">
      <alignment vertical="center" wrapText="1"/>
    </xf>
    <xf numFmtId="0" fontId="7" fillId="0" borderId="1" xfId="17" applyFont="1" applyFill="1" applyBorder="1" applyAlignment="1">
      <alignment horizontal="left" vertical="center" wrapText="1"/>
    </xf>
    <xf numFmtId="2" fontId="6" fillId="0" borderId="0" xfId="17" applyNumberFormat="1" applyAlignment="1">
      <alignment horizontal="left" vertical="center" wrapText="1" indent="1"/>
    </xf>
    <xf numFmtId="0" fontId="7" fillId="0" borderId="2" xfId="17" applyFont="1" applyBorder="1" applyAlignment="1">
      <alignment horizontal="left" vertical="center" wrapText="1"/>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 xfId="17" applyNumberFormat="1" applyFont="1" applyBorder="1" applyAlignment="1">
      <alignment vertical="center"/>
    </xf>
    <xf numFmtId="0" fontId="7" fillId="0" borderId="0" xfId="17" applyFont="1" applyBorder="1" applyAlignment="1">
      <alignment vertical="center"/>
    </xf>
    <xf numFmtId="49" fontId="7" fillId="0" borderId="15" xfId="17" applyNumberFormat="1" applyFont="1" applyBorder="1" applyAlignment="1">
      <alignment vertical="center"/>
    </xf>
    <xf numFmtId="49" fontId="7" fillId="0" borderId="15" xfId="17" applyNumberFormat="1" applyFont="1" applyBorder="1" applyAlignment="1">
      <alignment horizontal="center" vertical="center"/>
    </xf>
    <xf numFmtId="49" fontId="7" fillId="0" borderId="0" xfId="17" applyNumberFormat="1" applyFont="1" applyBorder="1" applyAlignment="1">
      <alignment vertical="center"/>
    </xf>
    <xf numFmtId="168" fontId="7" fillId="0" borderId="1" xfId="1" applyNumberFormat="1" applyFont="1" applyBorder="1" applyAlignment="1">
      <alignment horizontal="right" vertical="center" wrapText="1"/>
    </xf>
    <xf numFmtId="0" fontId="6" fillId="0" borderId="2" xfId="17" applyFont="1" applyBorder="1" applyAlignment="1">
      <alignment horizontal="left" vertical="center" wrapText="1"/>
    </xf>
    <xf numFmtId="2" fontId="7" fillId="0" borderId="0" xfId="17" applyNumberFormat="1" applyFont="1" applyBorder="1" applyAlignment="1">
      <alignment vertical="center"/>
    </xf>
    <xf numFmtId="49" fontId="7" fillId="0" borderId="1" xfId="17" applyNumberFormat="1" applyFont="1" applyBorder="1" applyAlignment="1">
      <alignment vertical="center" wrapText="1"/>
    </xf>
    <xf numFmtId="49" fontId="7" fillId="0" borderId="1" xfId="17" applyNumberFormat="1" applyFont="1" applyBorder="1" applyAlignment="1">
      <alignment horizontal="center" vertical="center"/>
    </xf>
    <xf numFmtId="0" fontId="6" fillId="0" borderId="14" xfId="17" applyFont="1" applyBorder="1" applyAlignment="1">
      <alignment horizontal="center" vertical="center" wrapText="1"/>
    </xf>
    <xf numFmtId="0" fontId="7" fillId="0" borderId="12" xfId="17" applyFont="1" applyBorder="1" applyAlignment="1">
      <alignment vertical="center"/>
    </xf>
    <xf numFmtId="175" fontId="18" fillId="0" borderId="0" xfId="0" applyNumberFormat="1" applyFont="1" applyBorder="1" applyAlignment="1">
      <alignment horizontal="center" vertical="center" wrapText="1"/>
    </xf>
    <xf numFmtId="0" fontId="7" fillId="0" borderId="0" xfId="17" applyFont="1" applyBorder="1" applyAlignment="1">
      <alignment horizontal="center" vertical="center" wrapText="1"/>
    </xf>
    <xf numFmtId="0" fontId="6" fillId="0" borderId="0" xfId="17" applyFont="1" applyBorder="1" applyAlignment="1">
      <alignment wrapText="1"/>
    </xf>
    <xf numFmtId="0" fontId="6" fillId="0" borderId="0" xfId="17" applyFont="1" applyBorder="1" applyAlignment="1">
      <alignment vertical="center" wrapText="1"/>
    </xf>
    <xf numFmtId="167" fontId="6" fillId="0" borderId="0" xfId="1" applyFont="1" applyBorder="1" applyAlignment="1">
      <alignment vertical="center" wrapText="1"/>
    </xf>
    <xf numFmtId="169" fontId="6" fillId="0" borderId="0" xfId="7" applyNumberFormat="1" applyFont="1" applyBorder="1" applyAlignment="1">
      <alignment vertical="center" wrapText="1"/>
    </xf>
    <xf numFmtId="0" fontId="6" fillId="0" borderId="0" xfId="17" applyFont="1" applyFill="1" applyBorder="1" applyAlignment="1">
      <alignment vertical="center"/>
    </xf>
    <xf numFmtId="167" fontId="6" fillId="0" borderId="0" xfId="1" applyFont="1" applyFill="1" applyBorder="1" applyAlignment="1">
      <alignment vertical="center" wrapText="1"/>
    </xf>
    <xf numFmtId="169" fontId="6" fillId="0" borderId="0" xfId="17" applyNumberFormat="1" applyFont="1" applyBorder="1" applyAlignment="1">
      <alignment wrapText="1"/>
    </xf>
    <xf numFmtId="175" fontId="17" fillId="0" borderId="0" xfId="0" applyNumberFormat="1" applyFont="1" applyBorder="1" applyAlignment="1">
      <alignment vertical="center"/>
    </xf>
    <xf numFmtId="0" fontId="17" fillId="0" borderId="0" xfId="0" applyFont="1" applyBorder="1" applyAlignment="1">
      <alignment vertical="center"/>
    </xf>
    <xf numFmtId="169" fontId="6" fillId="0" borderId="0" xfId="17" applyNumberFormat="1" applyFont="1" applyBorder="1" applyAlignment="1">
      <alignment vertical="center" wrapText="1"/>
    </xf>
    <xf numFmtId="167" fontId="6" fillId="0" borderId="0" xfId="1" applyFont="1" applyBorder="1" applyAlignment="1">
      <alignment horizontal="center" vertical="center" wrapText="1"/>
    </xf>
    <xf numFmtId="175" fontId="17" fillId="0" borderId="0" xfId="3" applyNumberFormat="1" applyFont="1" applyFill="1" applyBorder="1" applyAlignment="1">
      <alignment wrapText="1"/>
    </xf>
    <xf numFmtId="0" fontId="6" fillId="0" borderId="0" xfId="17" applyFont="1" applyFill="1" applyBorder="1" applyAlignment="1">
      <alignment wrapText="1"/>
    </xf>
    <xf numFmtId="0" fontId="6" fillId="0" borderId="0" xfId="17" applyFont="1" applyFill="1" applyBorder="1" applyAlignment="1">
      <alignment vertical="center" wrapText="1"/>
    </xf>
    <xf numFmtId="0" fontId="7" fillId="0" borderId="0" xfId="17" applyFont="1" applyBorder="1" applyAlignment="1">
      <alignment horizontal="center" vertical="center"/>
    </xf>
    <xf numFmtId="0" fontId="6" fillId="0" borderId="0" xfId="17" applyFont="1" applyFill="1" applyBorder="1" applyAlignment="1"/>
    <xf numFmtId="175" fontId="17" fillId="0" borderId="0" xfId="0" applyNumberFormat="1" applyFont="1" applyFill="1" applyBorder="1" applyAlignment="1"/>
    <xf numFmtId="175" fontId="17" fillId="0" borderId="0" xfId="0" applyNumberFormat="1" applyFont="1" applyFill="1" applyBorder="1" applyAlignment="1">
      <alignment vertical="center"/>
    </xf>
    <xf numFmtId="0" fontId="17" fillId="0" borderId="0" xfId="0" applyFont="1" applyFill="1" applyBorder="1" applyAlignment="1">
      <alignment vertical="center"/>
    </xf>
    <xf numFmtId="0" fontId="6" fillId="0" borderId="0" xfId="17" applyFont="1" applyFill="1" applyBorder="1"/>
    <xf numFmtId="0" fontId="7" fillId="0" borderId="0" xfId="17" applyFont="1" applyFill="1" applyBorder="1" applyAlignment="1">
      <alignment horizontal="center" wrapText="1"/>
    </xf>
    <xf numFmtId="0" fontId="7" fillId="0" borderId="0" xfId="17" applyFont="1" applyFill="1" applyBorder="1" applyAlignment="1">
      <alignment horizontal="center" vertical="center" wrapText="1"/>
    </xf>
    <xf numFmtId="167" fontId="6" fillId="0" borderId="0" xfId="1" applyFont="1" applyFill="1" applyBorder="1" applyAlignment="1">
      <alignment horizontal="center" wrapText="1"/>
    </xf>
    <xf numFmtId="167" fontId="6" fillId="0" borderId="0" xfId="1" applyFont="1" applyFill="1" applyBorder="1" applyAlignment="1">
      <alignment horizontal="center" vertical="center" wrapText="1"/>
    </xf>
    <xf numFmtId="175" fontId="17" fillId="0" borderId="0" xfId="0" applyNumberFormat="1" applyFont="1" applyFill="1" applyBorder="1"/>
    <xf numFmtId="0" fontId="7" fillId="0" borderId="0" xfId="17" applyFont="1" applyFill="1" applyBorder="1" applyAlignment="1">
      <alignment vertical="center"/>
    </xf>
    <xf numFmtId="0" fontId="7" fillId="0" borderId="0" xfId="17" applyFont="1" applyFill="1" applyBorder="1" applyAlignment="1">
      <alignment horizontal="center" vertical="center"/>
    </xf>
    <xf numFmtId="0" fontId="7" fillId="0" borderId="0" xfId="17" applyFont="1" applyFill="1" applyBorder="1" applyAlignment="1"/>
    <xf numFmtId="168" fontId="7" fillId="0" borderId="0" xfId="1" applyNumberFormat="1" applyFont="1" applyFill="1" applyBorder="1" applyAlignment="1">
      <alignment horizontal="right" vertical="center" wrapText="1"/>
    </xf>
    <xf numFmtId="3" fontId="6" fillId="0" borderId="0" xfId="17" applyNumberFormat="1" applyFont="1" applyFill="1" applyBorder="1"/>
    <xf numFmtId="0" fontId="6" fillId="0" borderId="0" xfId="17" applyFill="1" applyBorder="1" applyAlignment="1">
      <alignment vertical="center"/>
    </xf>
    <xf numFmtId="0" fontId="6" fillId="0" borderId="0" xfId="17" applyFill="1" applyBorder="1" applyAlignment="1">
      <alignment wrapText="1"/>
    </xf>
    <xf numFmtId="169" fontId="6" fillId="0" borderId="0" xfId="1" applyNumberFormat="1" applyFont="1" applyFill="1" applyBorder="1" applyAlignment="1">
      <alignment vertical="center" wrapText="1"/>
    </xf>
    <xf numFmtId="49" fontId="7" fillId="0" borderId="0" xfId="17" applyNumberFormat="1" applyFont="1" applyFill="1" applyBorder="1" applyAlignment="1">
      <alignment vertical="center"/>
    </xf>
    <xf numFmtId="0" fontId="6" fillId="0" borderId="0" xfId="17" applyBorder="1" applyAlignment="1">
      <alignment vertical="center"/>
    </xf>
    <xf numFmtId="0" fontId="6" fillId="0" borderId="0" xfId="17" applyBorder="1" applyAlignment="1">
      <alignment wrapText="1"/>
    </xf>
    <xf numFmtId="169" fontId="6" fillId="0" borderId="0" xfId="1" applyNumberFormat="1" applyFont="1" applyBorder="1" applyAlignment="1">
      <alignment vertical="center" wrapText="1"/>
    </xf>
    <xf numFmtId="0" fontId="6" fillId="0" borderId="0" xfId="17" applyBorder="1"/>
    <xf numFmtId="0" fontId="6" fillId="0" borderId="0" xfId="17" applyBorder="1" applyAlignment="1">
      <alignment vertical="center" wrapText="1"/>
    </xf>
    <xf numFmtId="0" fontId="7" fillId="0" borderId="0" xfId="17" applyFont="1" applyBorder="1"/>
    <xf numFmtId="175" fontId="17" fillId="0" borderId="0" xfId="0" applyNumberFormat="1" applyFont="1" applyBorder="1"/>
    <xf numFmtId="0" fontId="6" fillId="0" borderId="0" xfId="17" applyFont="1" applyFill="1" applyBorder="1" applyAlignment="1">
      <alignment horizontal="right" vertical="center"/>
    </xf>
    <xf numFmtId="43" fontId="6" fillId="0" borderId="0" xfId="17" applyNumberFormat="1" applyFont="1" applyFill="1" applyBorder="1" applyAlignment="1">
      <alignment vertical="center" wrapText="1"/>
    </xf>
    <xf numFmtId="175" fontId="17" fillId="0" borderId="0" xfId="17" applyNumberFormat="1" applyFont="1" applyBorder="1" applyAlignment="1">
      <alignment vertical="center"/>
    </xf>
    <xf numFmtId="0" fontId="6" fillId="0" borderId="1" xfId="17" applyFont="1" applyBorder="1" applyAlignment="1" applyProtection="1">
      <alignment wrapText="1"/>
      <protection locked="0"/>
    </xf>
    <xf numFmtId="168" fontId="6" fillId="0" borderId="1" xfId="3" applyNumberFormat="1" applyFont="1" applyBorder="1" applyAlignment="1" applyProtection="1">
      <alignment horizontal="right" vertical="center" wrapText="1"/>
      <protection locked="0"/>
    </xf>
    <xf numFmtId="167" fontId="6" fillId="0" borderId="1" xfId="1" applyFont="1" applyBorder="1" applyAlignment="1" applyProtection="1">
      <alignment vertical="center" wrapText="1"/>
      <protection locked="0"/>
    </xf>
    <xf numFmtId="49" fontId="7" fillId="0" borderId="13" xfId="17" applyNumberFormat="1" applyFont="1" applyBorder="1" applyAlignment="1" applyProtection="1">
      <alignment vertical="center"/>
      <protection locked="0"/>
    </xf>
    <xf numFmtId="168" fontId="6" fillId="0" borderId="11" xfId="3" applyNumberFormat="1" applyFont="1" applyBorder="1" applyAlignment="1" applyProtection="1">
      <alignment horizontal="right" vertical="center" wrapText="1"/>
      <protection locked="0"/>
    </xf>
    <xf numFmtId="168" fontId="7" fillId="0" borderId="11" xfId="1" applyNumberFormat="1" applyFont="1" applyBorder="1" applyAlignment="1" applyProtection="1">
      <alignment horizontal="right" vertical="center" wrapText="1"/>
      <protection locked="0"/>
    </xf>
    <xf numFmtId="2" fontId="6" fillId="0" borderId="0" xfId="17" applyNumberFormat="1" applyFont="1" applyBorder="1" applyAlignment="1" applyProtection="1">
      <alignment horizontal="right" vertical="center"/>
      <protection locked="0"/>
    </xf>
    <xf numFmtId="168" fontId="7" fillId="0" borderId="1" xfId="1" applyNumberFormat="1" applyFont="1" applyBorder="1" applyAlignment="1" applyProtection="1">
      <alignment horizontal="right" vertical="center" wrapText="1"/>
      <protection locked="0"/>
    </xf>
    <xf numFmtId="2" fontId="6" fillId="0" borderId="17" xfId="17" applyNumberFormat="1" applyFont="1" applyBorder="1" applyAlignment="1" applyProtection="1">
      <alignment horizontal="right" wrapText="1"/>
      <protection locked="0"/>
    </xf>
    <xf numFmtId="0" fontId="6" fillId="0" borderId="17" xfId="17" applyFont="1" applyBorder="1" applyAlignment="1" applyProtection="1">
      <alignment wrapText="1"/>
      <protection locked="0"/>
    </xf>
    <xf numFmtId="0" fontId="6" fillId="0" borderId="1" xfId="17" applyFont="1" applyFill="1" applyBorder="1" applyAlignment="1" applyProtection="1">
      <alignment wrapText="1"/>
      <protection locked="0"/>
    </xf>
    <xf numFmtId="0" fontId="6" fillId="0" borderId="1" xfId="17" applyBorder="1" applyAlignment="1" applyProtection="1">
      <alignment wrapText="1"/>
      <protection locked="0"/>
    </xf>
    <xf numFmtId="168" fontId="6" fillId="0" borderId="1" xfId="23" applyNumberFormat="1" applyFont="1" applyBorder="1" applyAlignment="1" applyProtection="1">
      <alignment horizontal="right" vertical="center" wrapText="1"/>
      <protection locked="0"/>
    </xf>
    <xf numFmtId="168" fontId="6" fillId="0" borderId="11" xfId="23" applyNumberFormat="1" applyFont="1" applyBorder="1" applyAlignment="1" applyProtection="1">
      <alignment horizontal="right" vertical="center" wrapText="1"/>
      <protection locked="0"/>
    </xf>
    <xf numFmtId="168" fontId="6" fillId="0" borderId="1" xfId="3" applyNumberFormat="1" applyFont="1" applyFill="1" applyBorder="1" applyAlignment="1" applyProtection="1">
      <alignment horizontal="right" vertical="center" wrapText="1"/>
      <protection locked="0"/>
    </xf>
    <xf numFmtId="0" fontId="6" fillId="0" borderId="1" xfId="17" applyFont="1" applyBorder="1" applyAlignment="1" applyProtection="1">
      <alignment vertical="center" wrapText="1"/>
      <protection locked="0"/>
    </xf>
    <xf numFmtId="168" fontId="6" fillId="0" borderId="37" xfId="3" applyNumberFormat="1" applyFont="1" applyBorder="1" applyAlignment="1" applyProtection="1">
      <alignment horizontal="right" vertical="center" wrapText="1"/>
      <protection locked="0"/>
    </xf>
    <xf numFmtId="168" fontId="6" fillId="0" borderId="41" xfId="3" applyNumberFormat="1" applyFont="1" applyBorder="1" applyAlignment="1" applyProtection="1">
      <alignment horizontal="right" vertical="center" wrapText="1"/>
      <protection locked="0"/>
    </xf>
    <xf numFmtId="168" fontId="6" fillId="0" borderId="30" xfId="3" applyNumberFormat="1" applyFont="1" applyBorder="1" applyAlignment="1" applyProtection="1">
      <alignment horizontal="right" vertical="center" wrapText="1"/>
      <protection locked="0"/>
    </xf>
    <xf numFmtId="168" fontId="6" fillId="0" borderId="1" xfId="3" applyNumberFormat="1" applyFont="1" applyBorder="1" applyAlignment="1" applyProtection="1">
      <alignment horizontal="right" wrapText="1"/>
      <protection locked="0"/>
    </xf>
    <xf numFmtId="0" fontId="17" fillId="0" borderId="0" xfId="17" applyFont="1" applyBorder="1" applyAlignment="1">
      <alignment horizontal="center" vertical="center"/>
    </xf>
    <xf numFmtId="177" fontId="17" fillId="0" borderId="0" xfId="17" applyNumberFormat="1" applyFont="1" applyBorder="1" applyAlignment="1">
      <alignment horizontal="center" vertical="center" wrapText="1"/>
    </xf>
    <xf numFmtId="39" fontId="17" fillId="0" borderId="0" xfId="3" applyNumberFormat="1" applyFont="1" applyBorder="1" applyAlignment="1">
      <alignment horizontal="center" vertical="center" wrapText="1"/>
    </xf>
    <xf numFmtId="0" fontId="6" fillId="0" borderId="0" xfId="17" applyBorder="1" applyAlignment="1">
      <alignment horizontal="center" vertical="center" wrapText="1"/>
    </xf>
    <xf numFmtId="0" fontId="6" fillId="0" borderId="0" xfId="17" applyBorder="1" applyAlignment="1">
      <alignment horizontal="left" vertical="center" wrapText="1"/>
    </xf>
    <xf numFmtId="164" fontId="0" fillId="0" borderId="0" xfId="3" applyNumberFormat="1" applyFont="1" applyBorder="1" applyAlignment="1">
      <alignment vertical="center" wrapText="1"/>
    </xf>
    <xf numFmtId="0" fontId="6" fillId="0" borderId="0" xfId="17" applyFill="1" applyBorder="1" applyAlignment="1">
      <alignment vertical="center" wrapText="1"/>
    </xf>
    <xf numFmtId="0" fontId="6" fillId="0" borderId="0" xfId="17" applyFill="1" applyBorder="1" applyAlignment="1">
      <alignment horizontal="center" vertical="center" wrapText="1"/>
    </xf>
    <xf numFmtId="0" fontId="6" fillId="0" borderId="0" xfId="17" applyFill="1" applyBorder="1" applyAlignment="1">
      <alignment horizontal="left" vertical="center" wrapText="1"/>
    </xf>
    <xf numFmtId="164" fontId="0" fillId="0" borderId="0" xfId="3" applyNumberFormat="1" applyFont="1" applyFill="1" applyBorder="1" applyAlignment="1">
      <alignment vertical="center" wrapText="1"/>
    </xf>
    <xf numFmtId="0" fontId="17" fillId="0" borderId="0" xfId="17" applyFont="1" applyFill="1" applyBorder="1" applyAlignment="1">
      <alignment horizontal="center" vertical="center"/>
    </xf>
    <xf numFmtId="177" fontId="17" fillId="0" borderId="0" xfId="17" applyNumberFormat="1" applyFont="1" applyFill="1" applyBorder="1" applyAlignment="1">
      <alignment horizontal="center" vertical="center" wrapText="1"/>
    </xf>
    <xf numFmtId="39" fontId="17" fillId="0" borderId="0" xfId="3" applyNumberFormat="1" applyFont="1" applyFill="1" applyBorder="1" applyAlignment="1">
      <alignment horizontal="center" vertical="center" wrapText="1"/>
    </xf>
    <xf numFmtId="0" fontId="0" fillId="0" borderId="0" xfId="0" applyAlignment="1">
      <alignment horizontal="center"/>
    </xf>
    <xf numFmtId="0" fontId="7" fillId="0" borderId="8" xfId="17" applyFont="1" applyBorder="1" applyAlignment="1">
      <alignment horizontal="left" vertical="top"/>
    </xf>
    <xf numFmtId="0" fontId="7" fillId="0" borderId="6" xfId="17" applyFont="1" applyBorder="1" applyAlignment="1">
      <alignment horizontal="left" vertical="top"/>
    </xf>
    <xf numFmtId="0" fontId="7" fillId="0" borderId="6" xfId="17" applyFont="1" applyBorder="1" applyAlignment="1">
      <alignment horizontal="right" vertical="top"/>
    </xf>
    <xf numFmtId="0" fontId="7" fillId="0" borderId="7" xfId="17" applyFont="1" applyBorder="1" applyAlignment="1">
      <alignment horizontal="right" vertical="top"/>
    </xf>
    <xf numFmtId="0" fontId="7" fillId="0" borderId="0" xfId="17" applyFont="1" applyBorder="1" applyAlignment="1">
      <alignment horizontal="right" vertical="top"/>
    </xf>
    <xf numFmtId="0" fontId="7" fillId="0" borderId="17" xfId="17" applyFont="1" applyBorder="1" applyAlignment="1">
      <alignment horizontal="right" vertical="top"/>
    </xf>
    <xf numFmtId="0" fontId="7" fillId="0" borderId="4" xfId="17" applyFont="1" applyBorder="1" applyAlignment="1">
      <alignment horizontal="right" vertical="top"/>
    </xf>
    <xf numFmtId="0" fontId="7" fillId="0" borderId="16" xfId="17" applyFont="1" applyBorder="1" applyAlignment="1">
      <alignment horizontal="right" vertical="top"/>
    </xf>
    <xf numFmtId="0" fontId="7" fillId="0" borderId="2" xfId="17" applyFont="1" applyBorder="1" applyAlignment="1">
      <alignment horizontal="left" vertical="top"/>
    </xf>
    <xf numFmtId="0" fontId="7" fillId="0" borderId="0" xfId="17" applyFont="1" applyBorder="1" applyAlignment="1">
      <alignment horizontal="left" vertical="top"/>
    </xf>
    <xf numFmtId="0" fontId="6" fillId="0" borderId="5" xfId="17" applyFont="1" applyBorder="1" applyAlignment="1">
      <alignment horizontal="center" vertical="center"/>
    </xf>
    <xf numFmtId="0" fontId="6" fillId="0" borderId="4" xfId="17" applyFont="1" applyBorder="1" applyAlignment="1">
      <alignment horizontal="center" vertical="center"/>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0" xfId="17" applyFont="1" applyBorder="1"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Alignment="1">
      <alignment horizontal="left" vertical="top"/>
    </xf>
    <xf numFmtId="0" fontId="7" fillId="0" borderId="0" xfId="17" applyFont="1" applyAlignment="1">
      <alignment horizontal="right" vertical="top"/>
    </xf>
    <xf numFmtId="0" fontId="6" fillId="0" borderId="4" xfId="17"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33"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7" fillId="0" borderId="8" xfId="17" applyFont="1" applyBorder="1" applyAlignment="1">
      <alignment horizontal="center" vertical="center"/>
    </xf>
    <xf numFmtId="0" fontId="7" fillId="0" borderId="6" xfId="17" applyFont="1" applyBorder="1" applyAlignment="1">
      <alignment horizontal="center" vertical="center"/>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00000000-0005-0000-0000-00000B000000}"/>
    <cellStyle name="Normal" xfId="0" builtinId="0"/>
    <cellStyle name="Normal 10" xfId="10" xr:uid="{00000000-0005-0000-0000-00000D000000}"/>
    <cellStyle name="Normal 13" xfId="17" xr:uid="{00000000-0005-0000-0000-00000E000000}"/>
    <cellStyle name="Normal 18" xfId="20" xr:uid="{00000000-0005-0000-0000-00000F000000}"/>
    <cellStyle name="Normal 2" xfId="5" xr:uid="{00000000-0005-0000-0000-000010000000}"/>
    <cellStyle name="Normal 2 2" xfId="12" xr:uid="{00000000-0005-0000-0000-000011000000}"/>
    <cellStyle name="Normal 2 3" xfId="13" xr:uid="{00000000-0005-0000-0000-000012000000}"/>
    <cellStyle name="Normal 4" xfId="8" xr:uid="{00000000-0005-0000-0000-000013000000}"/>
    <cellStyle name="Normal 4 2" xfId="24" xr:uid="{00000000-0005-0000-0000-000014000000}"/>
    <cellStyle name="Normal 5" xfId="22" xr:uid="{00000000-0005-0000-0000-000015000000}"/>
    <cellStyle name="OPSKRIF" xfId="6" xr:uid="{00000000-0005-0000-0000-000016000000}"/>
    <cellStyle name="or" xfId="9" xr:uid="{00000000-0005-0000-0000-000017000000}"/>
    <cellStyle name="Percent" xfId="7" builtinId="5"/>
  </cellStyles>
  <dxfs count="66">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7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792480</xdr:colOff>
          <xdr:row>6</xdr:row>
          <xdr:rowOff>99060</xdr:rowOff>
        </xdr:from>
        <xdr:to>
          <xdr:col>2</xdr:col>
          <xdr:colOff>2125980</xdr:colOff>
          <xdr:row>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hmedm/Deconsultants/DEC%20-%20Dot%20Team%20-%20Documents/Impendle/Vulindlela%20Maintenance%20Contracts/TAYLORS%20HALT/07-02-2022/Taylors%20Halt%20Maint%20Zone%20Contracts%20-%20Final%20BoQ%20for%20tender%20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COS/Desktop/ILIFA/DOT%20Projects/CAPEX%20PROJECTS/8-3/700%20Documentation%20and%20Procurement/Tender%20Document/Rev%2011/BOQ%20P8-3%20Seal%20Only%20Rev%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4.4"/>
      <sheetName val="C5.1"/>
      <sheetName val="C5.3"/>
      <sheetName val="C6.1"/>
      <sheetName val="C8.5 "/>
      <sheetName val="C8.8"/>
      <sheetName val="C9.1"/>
      <sheetName val="C11.6"/>
      <sheetName val="C11.9"/>
      <sheetName val="C15.1"/>
      <sheetName val="A1"/>
      <sheetName val="Chapter E"/>
      <sheetName val="E1"/>
      <sheetName val="Chapter F"/>
      <sheetName val="F1"/>
      <sheetName val="Summary1"/>
      <sheetName val="CPG"/>
      <sheetName val="C1.2 CPG"/>
      <sheetName val="C1.5 CPG"/>
      <sheetName val="C3.2 CPG"/>
      <sheetName val="C11.1"/>
      <sheetName val="C11.2"/>
      <sheetName val="C11.4"/>
      <sheetName val="C11.5CPG"/>
      <sheetName val="C11.6 CPG"/>
      <sheetName val="C11.7"/>
      <sheetName val="C13.8"/>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row>
      </sheetData>
      <sheetData sheetId="7"/>
      <sheetData sheetId="8"/>
      <sheetData sheetId="9"/>
      <sheetData sheetId="10"/>
      <sheetData sheetId="11"/>
      <sheetData sheetId="12"/>
      <sheetData sheetId="13"/>
      <sheetData sheetId="14"/>
      <sheetData sheetId="15"/>
      <sheetData sheetId="16">
        <row r="11">
          <cell r="B11" t="str">
            <v>C11.5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persons/person.xml><?xml version="1.0" encoding="utf-8"?>
<personList xmlns="http://schemas.microsoft.com/office/spreadsheetml/2018/threadedcomments" xmlns:x="http://schemas.openxmlformats.org/spreadsheetml/2006/main">
  <person displayName="Njabulo Bhengu" id="{27B300C5-3479-4337-8144-297EAE21E071}" userId="S::Njabulo.Bhengu@Kzntransport.gov.za::bfd644ec-04d6-4e21-a56f-761eade60f4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5" dT="2021-10-29T11:23:03.69" personId="{27B300C5-3479-4337-8144-297EAE21E071}" id="{79560CA5-90B0-4177-8175-52852F1018A5}">
    <text>Left as is because it is not required for regravelling, the loading is part of the rate for borrowing materials</text>
  </threadedComment>
  <threadedComment ref="E31" dT="2021-10-29T11:29:49.87" personId="{27B300C5-3479-4337-8144-297EAE21E071}" id="{933C064B-A78C-4127-833E-9F451DD457B1}">
    <text>Left as is</text>
  </threadedComment>
  <threadedComment ref="E33" dT="2021-10-29T11:29:57.34" personId="{27B300C5-3479-4337-8144-297EAE21E071}" id="{9CC40FBD-1F56-4672-BBC1-09EB47132ED0}">
    <text>Left as is</text>
  </threadedComment>
  <threadedComment ref="E35" dT="2021-10-29T11:30:02.97" personId="{27B300C5-3479-4337-8144-297EAE21E071}" id="{CD006A44-59E4-4DF0-BB5E-195F90BCB224}">
    <text>Left as is</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21-10-29T11:10:20.65" personId="{27B300C5-3479-4337-8144-297EAE21E071}" id="{791FD331-C641-4226-9669-CEC95C3AB6B6}">
    <text>Rates seem excessivley High</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68"/>
  <sheetViews>
    <sheetView view="pageBreakPreview" zoomScale="60" zoomScaleNormal="100" workbookViewId="0">
      <selection activeCell="C17" sqref="C17"/>
    </sheetView>
  </sheetViews>
  <sheetFormatPr defaultRowHeight="13.2" x14ac:dyDescent="0.25"/>
  <cols>
    <col min="2" max="2" width="18.109375" bestFit="1" customWidth="1"/>
    <col min="3" max="4" width="43.88671875" customWidth="1"/>
    <col min="5" max="5" width="12.33203125" bestFit="1" customWidth="1"/>
  </cols>
  <sheetData>
    <row r="2" spans="2:8" ht="12" customHeight="1" x14ac:dyDescent="0.25">
      <c r="B2" s="91" t="s">
        <v>187</v>
      </c>
      <c r="C2" s="99" t="s">
        <v>9</v>
      </c>
    </row>
    <row r="3" spans="2:8" x14ac:dyDescent="0.25">
      <c r="B3" s="91" t="s">
        <v>188</v>
      </c>
      <c r="C3" s="100" t="s">
        <v>10</v>
      </c>
    </row>
    <row r="4" spans="2:8" x14ac:dyDescent="0.25">
      <c r="B4" s="97"/>
      <c r="C4" s="98"/>
      <c r="D4" s="97"/>
      <c r="E4" s="97"/>
      <c r="F4" s="97"/>
      <c r="G4" s="97"/>
      <c r="H4" s="445"/>
    </row>
    <row r="5" spans="2:8" x14ac:dyDescent="0.25">
      <c r="B5" s="98" t="s">
        <v>230</v>
      </c>
      <c r="C5" s="100" t="s">
        <v>491</v>
      </c>
      <c r="D5" s="98"/>
      <c r="E5" s="98"/>
      <c r="F5" s="98"/>
      <c r="G5" s="98"/>
      <c r="H5" s="445"/>
    </row>
    <row r="6" spans="2:8" ht="52.8" x14ac:dyDescent="0.25">
      <c r="B6" s="98" t="s">
        <v>231</v>
      </c>
      <c r="C6" s="101" t="s">
        <v>493</v>
      </c>
      <c r="D6" s="98"/>
      <c r="E6" s="98"/>
      <c r="F6" s="98"/>
      <c r="G6" s="98"/>
      <c r="H6" s="445"/>
    </row>
    <row r="7" spans="2:8" x14ac:dyDescent="0.25">
      <c r="B7" s="98"/>
      <c r="C7" s="98"/>
      <c r="D7" s="98"/>
      <c r="E7" s="98"/>
      <c r="F7" s="98"/>
      <c r="G7" s="98"/>
      <c r="H7" s="445"/>
    </row>
    <row r="8" spans="2:8" x14ac:dyDescent="0.25">
      <c r="C8" t="b">
        <v>1</v>
      </c>
    </row>
    <row r="10" spans="2:8" x14ac:dyDescent="0.25">
      <c r="B10" s="120" t="s">
        <v>288</v>
      </c>
    </row>
    <row r="11" spans="2:8" x14ac:dyDescent="0.25">
      <c r="B11" s="121" t="s">
        <v>289</v>
      </c>
      <c r="C11" s="122">
        <v>39</v>
      </c>
    </row>
    <row r="12" spans="2:8" ht="13.8" thickBot="1" x14ac:dyDescent="0.3"/>
    <row r="13" spans="2:8" ht="13.8" thickBot="1" x14ac:dyDescent="0.3">
      <c r="B13" s="123" t="s">
        <v>290</v>
      </c>
      <c r="C13" s="124">
        <v>24</v>
      </c>
      <c r="D13" s="125" t="s">
        <v>291</v>
      </c>
    </row>
    <row r="14" spans="2:8" ht="13.8" thickBot="1" x14ac:dyDescent="0.3">
      <c r="B14" s="126" t="s">
        <v>292</v>
      </c>
      <c r="C14" s="127" t="s">
        <v>293</v>
      </c>
      <c r="D14" s="127" t="s">
        <v>294</v>
      </c>
      <c r="E14" s="128" t="s">
        <v>295</v>
      </c>
    </row>
    <row r="15" spans="2:8" x14ac:dyDescent="0.25">
      <c r="B15" s="129"/>
      <c r="C15" s="130"/>
      <c r="D15" s="131"/>
      <c r="E15" s="132">
        <f>D15-C15</f>
        <v>0</v>
      </c>
    </row>
    <row r="16" spans="2:8" ht="13.8" thickBot="1" x14ac:dyDescent="0.3">
      <c r="B16" s="133"/>
      <c r="C16" s="134"/>
      <c r="D16" s="135"/>
      <c r="E16" s="136">
        <f>D16-C16</f>
        <v>0</v>
      </c>
    </row>
    <row r="17" spans="2:5" ht="13.8" thickBot="1" x14ac:dyDescent="0.3">
      <c r="B17" s="137" t="s">
        <v>296</v>
      </c>
      <c r="C17" s="138" t="s">
        <v>297</v>
      </c>
      <c r="D17" s="139" t="s">
        <v>297</v>
      </c>
      <c r="E17" s="140">
        <f>SUM(E15:E16)</f>
        <v>0</v>
      </c>
    </row>
    <row r="18" spans="2:5" ht="13.8" thickBot="1" x14ac:dyDescent="0.3">
      <c r="B18" s="141" t="s">
        <v>298</v>
      </c>
      <c r="C18" s="136"/>
      <c r="D18" s="139" t="s">
        <v>299</v>
      </c>
    </row>
    <row r="19" spans="2:5" ht="13.8" thickBot="1" x14ac:dyDescent="0.3">
      <c r="D19" s="139" t="s">
        <v>300</v>
      </c>
    </row>
    <row r="20" spans="2:5" ht="13.8" thickBot="1" x14ac:dyDescent="0.3">
      <c r="B20" s="126" t="s">
        <v>301</v>
      </c>
      <c r="C20" s="142"/>
      <c r="D20" s="91" t="s">
        <v>22</v>
      </c>
    </row>
    <row r="23" spans="2:5" x14ac:dyDescent="0.25">
      <c r="B23" s="120" t="s">
        <v>288</v>
      </c>
    </row>
    <row r="24" spans="2:5" x14ac:dyDescent="0.25">
      <c r="B24" s="218" t="s">
        <v>289</v>
      </c>
      <c r="C24" s="327">
        <v>50</v>
      </c>
    </row>
    <row r="25" spans="2:5" x14ac:dyDescent="0.25">
      <c r="B25" s="218" t="s">
        <v>256</v>
      </c>
      <c r="C25" s="122">
        <f>Page_A+1</f>
        <v>51</v>
      </c>
    </row>
    <row r="26" spans="2:5" x14ac:dyDescent="0.25">
      <c r="B26" s="218" t="s">
        <v>248</v>
      </c>
      <c r="C26" s="122">
        <f>Page_E+3</f>
        <v>54</v>
      </c>
    </row>
    <row r="27" spans="2:5" x14ac:dyDescent="0.25">
      <c r="B27" s="218" t="s">
        <v>329</v>
      </c>
      <c r="C27" s="122">
        <v>55</v>
      </c>
    </row>
    <row r="34" spans="2:14" x14ac:dyDescent="0.25">
      <c r="B34" s="91"/>
      <c r="C34" s="224"/>
    </row>
    <row r="35" spans="2:14" x14ac:dyDescent="0.25">
      <c r="B35" s="91"/>
      <c r="C35" s="225"/>
    </row>
    <row r="36" spans="2:14" x14ac:dyDescent="0.25">
      <c r="B36" s="91"/>
      <c r="C36" s="226"/>
    </row>
    <row r="37" spans="2:14" x14ac:dyDescent="0.25">
      <c r="B37" s="228"/>
      <c r="C37" s="229"/>
      <c r="D37" s="230"/>
      <c r="E37" s="230"/>
      <c r="F37" s="230"/>
      <c r="G37" s="231"/>
      <c r="H37" s="232"/>
      <c r="I37" s="232"/>
      <c r="J37" s="232"/>
      <c r="K37" s="232"/>
      <c r="L37" s="232"/>
      <c r="M37" s="232"/>
      <c r="N37" s="233"/>
    </row>
    <row r="38" spans="2:14" x14ac:dyDescent="0.25">
      <c r="B38" s="234"/>
      <c r="C38" s="235"/>
      <c r="D38" s="236"/>
      <c r="E38" s="237"/>
      <c r="F38" s="238"/>
      <c r="G38" s="234"/>
      <c r="H38" s="239"/>
      <c r="I38" s="239"/>
      <c r="J38" s="239"/>
      <c r="K38" s="239"/>
      <c r="L38" s="239"/>
      <c r="M38" s="239"/>
      <c r="N38" s="240"/>
    </row>
    <row r="39" spans="2:14" x14ac:dyDescent="0.25">
      <c r="B39" s="241"/>
      <c r="C39" s="242"/>
      <c r="D39" s="243"/>
      <c r="E39" s="244"/>
      <c r="F39" s="245"/>
      <c r="G39" s="246"/>
      <c r="H39" s="247"/>
      <c r="I39" s="247"/>
      <c r="J39" s="247"/>
      <c r="K39" s="247"/>
      <c r="L39" s="247"/>
      <c r="M39" s="247"/>
      <c r="N39" s="248"/>
    </row>
    <row r="40" spans="2:14" x14ac:dyDescent="0.25">
      <c r="B40" s="241"/>
      <c r="C40" s="242"/>
      <c r="D40" s="249"/>
      <c r="E40" s="227"/>
      <c r="F40" s="250"/>
      <c r="G40" s="241"/>
      <c r="H40" s="251"/>
      <c r="I40" s="251"/>
      <c r="J40" s="251"/>
      <c r="K40" s="251"/>
      <c r="L40" s="251"/>
      <c r="M40" s="251"/>
      <c r="N40" s="252"/>
    </row>
    <row r="41" spans="2:14" x14ac:dyDescent="0.25">
      <c r="B41" s="241"/>
      <c r="C41" s="242"/>
      <c r="D41" s="249"/>
      <c r="E41" s="227"/>
      <c r="F41" s="250"/>
      <c r="G41" s="241"/>
      <c r="H41" s="251"/>
      <c r="I41" s="251"/>
      <c r="J41" s="251"/>
      <c r="K41" s="251"/>
      <c r="L41" s="251"/>
      <c r="M41" s="251"/>
      <c r="N41" s="252"/>
    </row>
    <row r="42" spans="2:14" x14ac:dyDescent="0.25">
      <c r="B42" s="253"/>
      <c r="C42" s="254"/>
      <c r="D42" s="255"/>
      <c r="E42" s="227"/>
      <c r="F42" s="256"/>
      <c r="G42" s="253"/>
      <c r="H42" s="257"/>
      <c r="I42" s="257"/>
      <c r="J42" s="257"/>
      <c r="K42" s="257"/>
      <c r="L42" s="257"/>
      <c r="M42" s="257"/>
      <c r="N42" s="258"/>
    </row>
    <row r="43" spans="2:14" x14ac:dyDescent="0.25">
      <c r="B43" s="241"/>
      <c r="C43" s="242"/>
      <c r="D43" s="249"/>
      <c r="E43" s="227"/>
      <c r="F43" s="250"/>
      <c r="G43" s="241"/>
      <c r="H43" s="251"/>
      <c r="I43" s="251"/>
      <c r="J43" s="251"/>
      <c r="K43" s="251"/>
      <c r="L43" s="251"/>
      <c r="M43" s="251"/>
      <c r="N43" s="252"/>
    </row>
    <row r="44" spans="2:14" x14ac:dyDescent="0.25">
      <c r="B44" s="241"/>
      <c r="C44" s="242"/>
      <c r="D44" s="255"/>
      <c r="E44" s="227"/>
      <c r="F44" s="250"/>
      <c r="G44" s="241"/>
      <c r="H44" s="251"/>
      <c r="I44" s="251"/>
      <c r="J44" s="251"/>
      <c r="K44" s="251"/>
      <c r="L44" s="251"/>
      <c r="M44" s="251"/>
      <c r="N44" s="252"/>
    </row>
    <row r="45" spans="2:14" x14ac:dyDescent="0.25">
      <c r="B45" s="241"/>
      <c r="C45" s="242"/>
      <c r="D45" s="255"/>
      <c r="E45" s="227"/>
      <c r="F45" s="250"/>
      <c r="G45" s="241"/>
      <c r="H45" s="251"/>
      <c r="I45" s="251"/>
      <c r="J45" s="251"/>
      <c r="K45" s="251"/>
      <c r="L45" s="251"/>
      <c r="M45" s="251"/>
      <c r="N45" s="252"/>
    </row>
    <row r="46" spans="2:14" x14ac:dyDescent="0.25">
      <c r="B46" s="241"/>
      <c r="C46" s="242"/>
      <c r="D46" s="255"/>
      <c r="E46" s="227"/>
      <c r="F46" s="250"/>
      <c r="G46" s="241"/>
      <c r="H46" s="251"/>
      <c r="I46" s="251"/>
      <c r="J46" s="251"/>
      <c r="K46" s="251"/>
      <c r="L46" s="251"/>
      <c r="M46" s="251"/>
      <c r="N46" s="252"/>
    </row>
    <row r="47" spans="2:14" x14ac:dyDescent="0.25">
      <c r="B47" s="241"/>
      <c r="C47" s="242"/>
      <c r="D47" s="255"/>
      <c r="E47" s="227"/>
      <c r="F47" s="250"/>
      <c r="G47" s="241"/>
      <c r="H47" s="251"/>
      <c r="I47" s="251"/>
      <c r="J47" s="251"/>
      <c r="K47" s="251"/>
      <c r="L47" s="251"/>
      <c r="M47" s="251"/>
      <c r="N47" s="252"/>
    </row>
    <row r="48" spans="2:14" x14ac:dyDescent="0.25">
      <c r="B48" s="241"/>
      <c r="C48" s="242"/>
      <c r="D48" s="249"/>
      <c r="E48" s="227"/>
      <c r="F48" s="250"/>
      <c r="G48" s="241"/>
      <c r="H48" s="247"/>
      <c r="I48" s="247"/>
      <c r="J48" s="247"/>
      <c r="K48" s="247"/>
      <c r="L48" s="247"/>
      <c r="M48" s="247"/>
      <c r="N48" s="248"/>
    </row>
    <row r="49" spans="2:14" x14ac:dyDescent="0.25">
      <c r="B49" s="241"/>
      <c r="C49" s="242"/>
      <c r="D49" s="249"/>
      <c r="E49" s="227"/>
      <c r="F49" s="250"/>
      <c r="G49" s="241"/>
      <c r="H49" s="247"/>
      <c r="I49" s="247"/>
      <c r="J49" s="247"/>
      <c r="K49" s="247"/>
      <c r="L49" s="247"/>
      <c r="M49" s="247"/>
      <c r="N49" s="248"/>
    </row>
    <row r="50" spans="2:14" x14ac:dyDescent="0.25">
      <c r="B50" s="241"/>
      <c r="C50" s="242"/>
      <c r="D50" s="249"/>
      <c r="E50" s="227"/>
      <c r="F50" s="250"/>
      <c r="G50" s="241"/>
      <c r="H50" s="247"/>
      <c r="I50" s="247"/>
      <c r="J50" s="247"/>
      <c r="K50" s="247"/>
      <c r="L50" s="247"/>
      <c r="M50" s="247"/>
      <c r="N50" s="248"/>
    </row>
    <row r="51" spans="2:14" x14ac:dyDescent="0.25">
      <c r="B51" s="241"/>
      <c r="C51" s="242"/>
      <c r="D51" s="255"/>
      <c r="E51" s="227"/>
      <c r="F51" s="250"/>
      <c r="G51" s="241"/>
      <c r="H51" s="247"/>
      <c r="I51" s="247"/>
      <c r="J51" s="247"/>
      <c r="K51" s="247"/>
      <c r="L51" s="247"/>
      <c r="M51" s="247"/>
      <c r="N51" s="248"/>
    </row>
    <row r="52" spans="2:14" x14ac:dyDescent="0.25">
      <c r="B52" s="241"/>
      <c r="C52" s="242"/>
      <c r="D52" s="249"/>
      <c r="E52" s="227"/>
      <c r="F52" s="250"/>
      <c r="G52" s="241"/>
      <c r="H52" s="247"/>
      <c r="I52" s="247"/>
      <c r="J52" s="247"/>
      <c r="K52" s="247"/>
      <c r="L52" s="247"/>
      <c r="M52" s="247"/>
      <c r="N52" s="248"/>
    </row>
    <row r="53" spans="2:14" x14ac:dyDescent="0.25">
      <c r="B53" s="241"/>
      <c r="C53" s="242"/>
      <c r="D53" s="249"/>
      <c r="E53" s="227"/>
      <c r="F53" s="250"/>
      <c r="G53" s="241"/>
      <c r="H53" s="247"/>
      <c r="I53" s="247"/>
      <c r="J53" s="247"/>
      <c r="K53" s="247"/>
      <c r="L53" s="247"/>
      <c r="M53" s="247"/>
      <c r="N53" s="248"/>
    </row>
    <row r="54" spans="2:14" x14ac:dyDescent="0.25">
      <c r="B54" s="241"/>
      <c r="C54" s="242"/>
      <c r="D54" s="259"/>
      <c r="E54" s="227"/>
      <c r="F54" s="250"/>
      <c r="G54" s="241"/>
      <c r="H54" s="247"/>
      <c r="I54" s="247"/>
      <c r="J54" s="247"/>
      <c r="K54" s="247"/>
      <c r="L54" s="247"/>
      <c r="M54" s="247"/>
      <c r="N54" s="248"/>
    </row>
    <row r="55" spans="2:14" x14ac:dyDescent="0.25">
      <c r="B55" s="241"/>
      <c r="C55" s="242"/>
      <c r="D55" s="249"/>
      <c r="E55" s="227"/>
      <c r="F55" s="250"/>
      <c r="G55" s="241"/>
      <c r="H55" s="247"/>
      <c r="I55" s="247"/>
      <c r="J55" s="247"/>
      <c r="K55" s="247"/>
      <c r="L55" s="247"/>
      <c r="M55" s="247"/>
      <c r="N55" s="248"/>
    </row>
    <row r="56" spans="2:14" x14ac:dyDescent="0.25">
      <c r="B56" s="241"/>
      <c r="C56" s="242"/>
      <c r="D56" s="249"/>
      <c r="E56" s="227"/>
      <c r="F56" s="250"/>
      <c r="G56" s="241"/>
      <c r="H56" s="247"/>
      <c r="I56" s="247"/>
      <c r="J56" s="247"/>
      <c r="K56" s="247"/>
      <c r="L56" s="247"/>
      <c r="M56" s="247"/>
      <c r="N56" s="248"/>
    </row>
    <row r="57" spans="2:14" x14ac:dyDescent="0.25">
      <c r="B57" s="241"/>
      <c r="C57" s="242"/>
      <c r="D57" s="249"/>
      <c r="E57" s="227"/>
      <c r="F57" s="250"/>
      <c r="G57" s="241"/>
      <c r="H57" s="247"/>
      <c r="I57" s="247"/>
      <c r="J57" s="247"/>
      <c r="K57" s="247"/>
      <c r="L57" s="247"/>
      <c r="M57" s="247"/>
      <c r="N57" s="248"/>
    </row>
    <row r="58" spans="2:14" x14ac:dyDescent="0.25">
      <c r="B58" s="241"/>
      <c r="C58" s="242"/>
      <c r="D58" s="249"/>
      <c r="E58" s="227"/>
      <c r="F58" s="250"/>
      <c r="G58" s="241"/>
      <c r="H58" s="247"/>
      <c r="I58" s="247"/>
      <c r="J58" s="247"/>
      <c r="K58" s="247"/>
      <c r="L58" s="247"/>
      <c r="M58" s="247"/>
      <c r="N58" s="248"/>
    </row>
    <row r="59" spans="2:14" x14ac:dyDescent="0.25">
      <c r="B59" s="241"/>
      <c r="C59" s="242"/>
      <c r="D59" s="249"/>
      <c r="E59" s="227"/>
      <c r="F59" s="250"/>
      <c r="G59" s="241"/>
      <c r="H59" s="247"/>
      <c r="I59" s="247"/>
      <c r="J59" s="247"/>
      <c r="K59" s="247"/>
      <c r="L59" s="247"/>
      <c r="M59" s="247"/>
      <c r="N59" s="248"/>
    </row>
    <row r="60" spans="2:14" x14ac:dyDescent="0.25">
      <c r="B60" s="241"/>
      <c r="C60" s="242"/>
      <c r="D60" s="259"/>
      <c r="E60" s="227"/>
      <c r="F60" s="250"/>
      <c r="G60" s="241"/>
      <c r="H60" s="247"/>
      <c r="I60" s="247"/>
      <c r="J60" s="247"/>
      <c r="K60" s="247"/>
      <c r="L60" s="247"/>
      <c r="M60" s="247"/>
      <c r="N60" s="248"/>
    </row>
    <row r="61" spans="2:14" x14ac:dyDescent="0.25">
      <c r="B61" s="241"/>
      <c r="C61" s="242"/>
      <c r="D61" s="249"/>
      <c r="E61" s="227"/>
      <c r="F61" s="250"/>
      <c r="G61" s="241"/>
      <c r="H61" s="247"/>
      <c r="I61" s="247"/>
      <c r="J61" s="247"/>
      <c r="K61" s="247"/>
      <c r="L61" s="247"/>
      <c r="M61" s="247"/>
      <c r="N61" s="248"/>
    </row>
    <row r="62" spans="2:14" x14ac:dyDescent="0.25">
      <c r="B62" s="241"/>
      <c r="C62" s="242"/>
      <c r="D62" s="249"/>
      <c r="E62" s="227"/>
      <c r="F62" s="250"/>
      <c r="G62" s="241"/>
      <c r="H62" s="247"/>
      <c r="I62" s="247"/>
      <c r="J62" s="247"/>
      <c r="K62" s="247"/>
      <c r="L62" s="247"/>
      <c r="M62" s="247"/>
      <c r="N62" s="248"/>
    </row>
    <row r="63" spans="2:14" x14ac:dyDescent="0.25">
      <c r="B63" s="241"/>
      <c r="C63" s="242"/>
      <c r="D63" s="249"/>
      <c r="E63" s="227"/>
      <c r="F63" s="250"/>
      <c r="G63" s="241"/>
      <c r="H63" s="247"/>
      <c r="I63" s="247"/>
      <c r="J63" s="247"/>
      <c r="K63" s="247"/>
      <c r="L63" s="247"/>
      <c r="M63" s="247"/>
      <c r="N63" s="248"/>
    </row>
    <row r="64" spans="2:14" x14ac:dyDescent="0.25">
      <c r="B64" s="241"/>
      <c r="C64" s="242"/>
      <c r="D64" s="249"/>
      <c r="E64" s="227"/>
      <c r="F64" s="250"/>
      <c r="G64" s="241"/>
      <c r="H64" s="247"/>
      <c r="I64" s="247"/>
      <c r="J64" s="247"/>
      <c r="K64" s="247"/>
      <c r="L64" s="247"/>
      <c r="M64" s="247"/>
      <c r="N64" s="248"/>
    </row>
    <row r="65" spans="2:14" x14ac:dyDescent="0.25">
      <c r="B65" s="241"/>
      <c r="C65" s="242"/>
      <c r="D65" s="259"/>
      <c r="E65" s="227"/>
      <c r="F65" s="250"/>
      <c r="G65" s="241"/>
      <c r="H65" s="247"/>
      <c r="I65" s="247"/>
      <c r="J65" s="247"/>
      <c r="K65" s="247"/>
      <c r="L65" s="247"/>
      <c r="M65" s="247"/>
      <c r="N65" s="248"/>
    </row>
    <row r="66" spans="2:14" x14ac:dyDescent="0.25">
      <c r="B66" s="241"/>
      <c r="C66" s="242"/>
      <c r="D66" s="259"/>
      <c r="E66" s="227"/>
      <c r="F66" s="250"/>
      <c r="G66" s="241"/>
      <c r="H66" s="247"/>
      <c r="I66" s="247"/>
      <c r="J66" s="247"/>
      <c r="K66" s="247"/>
      <c r="L66" s="247"/>
      <c r="M66" s="247"/>
      <c r="N66" s="248"/>
    </row>
    <row r="67" spans="2:14" x14ac:dyDescent="0.25">
      <c r="B67" s="241"/>
      <c r="C67" s="242"/>
      <c r="D67" s="259"/>
      <c r="E67" s="227"/>
      <c r="F67" s="250"/>
      <c r="G67" s="241"/>
      <c r="H67" s="247"/>
      <c r="I67" s="247"/>
      <c r="J67" s="247"/>
      <c r="K67" s="247"/>
      <c r="L67" s="247"/>
      <c r="M67" s="247"/>
      <c r="N67" s="248"/>
    </row>
    <row r="68" spans="2:14" x14ac:dyDescent="0.25">
      <c r="B68" s="253"/>
      <c r="C68" s="254"/>
      <c r="D68" s="260"/>
      <c r="E68" s="261"/>
      <c r="F68" s="262"/>
      <c r="G68" s="263"/>
      <c r="H68" s="264"/>
      <c r="I68" s="264"/>
      <c r="J68" s="264"/>
      <c r="K68" s="264"/>
      <c r="L68" s="264"/>
      <c r="M68" s="264"/>
      <c r="N68" s="265"/>
    </row>
  </sheetData>
  <sheetProtection algorithmName="SHA-512" hashValue="fMK9baYLT6PR1c+FhwBs6LO3vQLXJ4IX0glZyVUGy47unQq/SGLqi5VMYRBKJOmFkEI4CdQcb+zdpXwxiwt2gg==" saltValue="v9Dbclqpv3LFv5Jvx2fpUQ==" spinCount="100000" sheet="1" objects="1" scenarios="1"/>
  <mergeCells count="1">
    <mergeCell ref="H4:H7"/>
  </mergeCells>
  <dataValidations count="1">
    <dataValidation type="list" allowBlank="1" showInputMessage="1" showErrorMessage="1" sqref="C17" xr:uid="{00000000-0002-0000-0000-000000000000}">
      <formula1>$D$17:$D$19</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792480</xdr:colOff>
                    <xdr:row>6</xdr:row>
                    <xdr:rowOff>99060</xdr:rowOff>
                  </from>
                  <to>
                    <xdr:col>2</xdr:col>
                    <xdr:colOff>2125980</xdr:colOff>
                    <xdr:row>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M106"/>
  <sheetViews>
    <sheetView tabSelected="1" view="pageLayout" zoomScale="70" zoomScaleNormal="85" zoomScaleSheetLayoutView="70" zoomScalePageLayoutView="70" workbookViewId="0">
      <selection activeCell="E119" sqref="E119"/>
    </sheetView>
  </sheetViews>
  <sheetFormatPr defaultColWidth="6.88671875" defaultRowHeight="13.2" x14ac:dyDescent="0.25"/>
  <cols>
    <col min="1" max="1" width="0.88671875" style="1" customWidth="1"/>
    <col min="2" max="2" width="11.5546875" style="58"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62">
        <f>MAX(G9:G420)</f>
        <v>250000</v>
      </c>
    </row>
    <row r="2" spans="2:13" x14ac:dyDescent="0.25">
      <c r="B2" s="455" t="str">
        <f>Client1</f>
        <v>Province of KwaZulu-Natal</v>
      </c>
      <c r="C2" s="455"/>
      <c r="D2" s="455"/>
      <c r="E2" s="450" t="str">
        <f>"Contract No. "&amp;ContractNo</f>
        <v>Contract No. ZNB01216/00000/00/PMC/INF/21/T</v>
      </c>
      <c r="F2" s="450"/>
      <c r="G2" s="450"/>
      <c r="J2" s="222"/>
      <c r="K2" s="222"/>
      <c r="L2" s="222"/>
      <c r="M2" s="223"/>
    </row>
    <row r="3" spans="2:13" x14ac:dyDescent="0.25">
      <c r="B3" s="455" t="str">
        <f>Client2</f>
        <v>Department of Transport</v>
      </c>
      <c r="C3" s="455"/>
      <c r="D3" s="455"/>
      <c r="E3" s="450"/>
      <c r="F3" s="450"/>
      <c r="G3" s="450"/>
      <c r="J3" s="366"/>
      <c r="K3" s="366"/>
      <c r="L3" s="366"/>
      <c r="M3" s="366"/>
    </row>
    <row r="4" spans="2:13" x14ac:dyDescent="0.25">
      <c r="B4" s="457"/>
      <c r="C4" s="457"/>
      <c r="D4" s="457"/>
      <c r="E4" s="452"/>
      <c r="F4" s="452"/>
      <c r="G4" s="452"/>
      <c r="J4" s="60"/>
      <c r="K4" s="60"/>
      <c r="L4" s="60"/>
      <c r="M4" s="60"/>
    </row>
    <row r="5" spans="2:13" x14ac:dyDescent="0.25">
      <c r="B5" s="458" t="s">
        <v>8</v>
      </c>
      <c r="C5" s="459"/>
      <c r="D5" s="459"/>
      <c r="E5" s="459"/>
      <c r="F5" s="459"/>
      <c r="G5" s="464" t="str">
        <f>"CHAPTER "&amp;B11</f>
        <v>CHAPTER C1.2</v>
      </c>
      <c r="H5" s="6"/>
      <c r="J5" s="60"/>
      <c r="K5" s="60"/>
      <c r="L5" s="60"/>
      <c r="M5" s="60"/>
    </row>
    <row r="6" spans="2:13" ht="7.5" customHeight="1" x14ac:dyDescent="0.25">
      <c r="B6" s="460" t="str">
        <f>ContractDescription</f>
        <v>PROVISION OF ROUTINE AND SAFETY MAINTENANCE ON VARIOUS ROADS WITHIN THE IMPENDLE ZONE -  VULINDLELA AREA OFFICE</v>
      </c>
      <c r="C6" s="461"/>
      <c r="D6" s="461"/>
      <c r="E6" s="461"/>
      <c r="F6" s="461"/>
      <c r="G6" s="465"/>
      <c r="H6" s="8"/>
      <c r="J6" s="60"/>
      <c r="K6" s="60"/>
      <c r="L6" s="60"/>
      <c r="M6" s="60"/>
    </row>
    <row r="7" spans="2:13" ht="12.75" customHeight="1" x14ac:dyDescent="0.25">
      <c r="B7" s="460"/>
      <c r="C7" s="461"/>
      <c r="D7" s="461"/>
      <c r="E7" s="461"/>
      <c r="F7" s="461"/>
      <c r="G7" s="465"/>
      <c r="H7" s="8"/>
      <c r="J7" s="60"/>
      <c r="K7" s="60"/>
      <c r="L7" s="60"/>
      <c r="M7" s="60"/>
    </row>
    <row r="8" spans="2:13" ht="7.5" customHeight="1" x14ac:dyDescent="0.25">
      <c r="B8" s="462"/>
      <c r="C8" s="463"/>
      <c r="D8" s="463"/>
      <c r="E8" s="463"/>
      <c r="F8" s="463"/>
      <c r="G8" s="466"/>
      <c r="H8" s="8"/>
      <c r="J8" s="60"/>
      <c r="K8" s="60"/>
      <c r="L8" s="60"/>
      <c r="M8" s="60"/>
    </row>
    <row r="9" spans="2:13" s="9" customFormat="1" ht="24.9" customHeight="1" x14ac:dyDescent="0.25">
      <c r="B9" s="56" t="s">
        <v>0</v>
      </c>
      <c r="C9" s="11" t="s">
        <v>1</v>
      </c>
      <c r="D9" s="11" t="s">
        <v>2</v>
      </c>
      <c r="E9" s="11" t="s">
        <v>3</v>
      </c>
      <c r="F9" s="11" t="s">
        <v>4</v>
      </c>
      <c r="G9" s="11" t="s">
        <v>5</v>
      </c>
      <c r="H9" s="12"/>
      <c r="J9" s="367"/>
      <c r="K9" s="367"/>
      <c r="L9" s="367"/>
      <c r="M9" s="367"/>
    </row>
    <row r="10" spans="2:13" x14ac:dyDescent="0.25">
      <c r="B10" s="43"/>
      <c r="C10" s="14"/>
      <c r="D10" s="15"/>
      <c r="E10" s="15"/>
      <c r="F10" s="16"/>
      <c r="G10" s="23" t="str">
        <f t="shared" ref="G10:G23" si="0">IF(D10="","",E10*F10)</f>
        <v/>
      </c>
      <c r="H10" s="18"/>
      <c r="J10" s="368"/>
      <c r="K10" s="368"/>
      <c r="L10" s="368"/>
      <c r="M10" s="368"/>
    </row>
    <row r="11" spans="2:13" x14ac:dyDescent="0.25">
      <c r="B11" s="55" t="s">
        <v>16</v>
      </c>
      <c r="C11" s="20" t="s">
        <v>13</v>
      </c>
      <c r="D11" s="21"/>
      <c r="E11" s="21"/>
      <c r="F11" s="16"/>
      <c r="G11" s="23" t="str">
        <f t="shared" si="0"/>
        <v/>
      </c>
      <c r="H11" s="38"/>
      <c r="J11" s="369"/>
      <c r="K11" s="369"/>
      <c r="L11" s="369"/>
      <c r="M11" s="369"/>
    </row>
    <row r="12" spans="2:13" x14ac:dyDescent="0.25">
      <c r="B12" s="43"/>
      <c r="C12" s="14"/>
      <c r="D12" s="21"/>
      <c r="E12" s="22"/>
      <c r="F12" s="16"/>
      <c r="G12" s="23" t="str">
        <f t="shared" si="0"/>
        <v/>
      </c>
      <c r="H12" s="38"/>
      <c r="J12" s="370"/>
      <c r="K12" s="370"/>
      <c r="L12" s="370"/>
      <c r="M12" s="370"/>
    </row>
    <row r="13" spans="2:13" x14ac:dyDescent="0.25">
      <c r="B13" s="43" t="s">
        <v>14</v>
      </c>
      <c r="C13" s="14" t="s">
        <v>15</v>
      </c>
      <c r="D13" s="21"/>
      <c r="E13" s="22"/>
      <c r="F13" s="16"/>
      <c r="G13" s="23" t="str">
        <f t="shared" si="0"/>
        <v/>
      </c>
      <c r="H13" s="38"/>
      <c r="J13" s="371"/>
      <c r="K13" s="371"/>
      <c r="L13" s="371"/>
      <c r="M13" s="371"/>
    </row>
    <row r="14" spans="2:13" s="143" customFormat="1" x14ac:dyDescent="0.25">
      <c r="B14" s="144"/>
      <c r="C14" s="151"/>
      <c r="D14" s="152"/>
      <c r="E14" s="149" t="s">
        <v>302</v>
      </c>
      <c r="F14" s="16"/>
      <c r="G14" s="23" t="str">
        <f t="shared" si="0"/>
        <v/>
      </c>
      <c r="H14" s="150"/>
      <c r="J14" s="372"/>
      <c r="K14" s="372"/>
      <c r="L14" s="372"/>
      <c r="M14" s="372"/>
    </row>
    <row r="15" spans="2:13" s="143" customFormat="1" x14ac:dyDescent="0.25">
      <c r="B15" s="144" t="s">
        <v>424</v>
      </c>
      <c r="C15" s="96" t="s">
        <v>426</v>
      </c>
      <c r="D15" s="146" t="s">
        <v>11</v>
      </c>
      <c r="E15" s="149">
        <v>1</v>
      </c>
      <c r="F15" s="412"/>
      <c r="G15" s="413"/>
      <c r="H15" s="150"/>
      <c r="J15" s="372"/>
      <c r="K15" s="372"/>
      <c r="L15" s="372"/>
      <c r="M15" s="372"/>
    </row>
    <row r="16" spans="2:13" s="143" customFormat="1" x14ac:dyDescent="0.25">
      <c r="B16" s="144"/>
      <c r="C16" s="145"/>
      <c r="D16" s="146"/>
      <c r="E16" s="149"/>
      <c r="F16" s="412"/>
      <c r="G16" s="413"/>
      <c r="H16" s="147"/>
      <c r="J16" s="372"/>
      <c r="K16" s="372"/>
      <c r="L16" s="372"/>
      <c r="M16" s="372"/>
    </row>
    <row r="17" spans="2:13" s="143" customFormat="1" x14ac:dyDescent="0.25">
      <c r="B17" s="144" t="s">
        <v>18</v>
      </c>
      <c r="C17" s="145" t="s">
        <v>425</v>
      </c>
      <c r="D17" s="146" t="s">
        <v>17</v>
      </c>
      <c r="E17" s="149">
        <f>_Duration</f>
        <v>24</v>
      </c>
      <c r="F17" s="412"/>
      <c r="G17" s="413"/>
      <c r="H17" s="153"/>
      <c r="J17" s="373"/>
      <c r="K17" s="373"/>
      <c r="L17" s="373"/>
      <c r="M17" s="373"/>
    </row>
    <row r="18" spans="2:13" s="143" customFormat="1" x14ac:dyDescent="0.25">
      <c r="B18" s="144"/>
      <c r="C18" s="145"/>
      <c r="D18" s="146"/>
      <c r="E18" s="149"/>
      <c r="F18" s="412"/>
      <c r="G18" s="413"/>
      <c r="H18" s="147"/>
      <c r="J18" s="373"/>
      <c r="K18" s="373"/>
      <c r="L18" s="373"/>
      <c r="M18" s="373"/>
    </row>
    <row r="19" spans="2:13" s="143" customFormat="1" ht="26.4" x14ac:dyDescent="0.25">
      <c r="B19" s="144" t="s">
        <v>19</v>
      </c>
      <c r="C19" s="145" t="s">
        <v>20</v>
      </c>
      <c r="D19" s="146" t="s">
        <v>17</v>
      </c>
      <c r="E19" s="149">
        <f>_Duration</f>
        <v>24</v>
      </c>
      <c r="F19" s="412"/>
      <c r="G19" s="413"/>
      <c r="H19" s="147"/>
      <c r="J19" s="373"/>
      <c r="K19" s="373"/>
      <c r="L19" s="373"/>
      <c r="M19" s="373"/>
    </row>
    <row r="20" spans="2:13" x14ac:dyDescent="0.25">
      <c r="B20" s="43"/>
      <c r="C20" s="14"/>
      <c r="D20" s="15"/>
      <c r="E20" s="24"/>
      <c r="F20" s="412"/>
      <c r="G20" s="413"/>
      <c r="H20" s="18"/>
      <c r="J20" s="374"/>
      <c r="K20" s="374"/>
      <c r="L20" s="374"/>
      <c r="M20" s="374"/>
    </row>
    <row r="21" spans="2:13" x14ac:dyDescent="0.25">
      <c r="B21" s="55" t="s">
        <v>331</v>
      </c>
      <c r="C21" s="20" t="s">
        <v>332</v>
      </c>
      <c r="D21" s="21"/>
      <c r="E21" s="21"/>
      <c r="F21" s="412"/>
      <c r="G21" s="413"/>
      <c r="H21" s="18"/>
      <c r="J21" s="370"/>
      <c r="K21" s="370"/>
      <c r="L21" s="370"/>
      <c r="M21" s="370"/>
    </row>
    <row r="22" spans="2:13" s="34" customFormat="1" x14ac:dyDescent="0.25">
      <c r="B22" s="43"/>
      <c r="C22" s="14"/>
      <c r="D22" s="21"/>
      <c r="E22" s="21"/>
      <c r="F22" s="412"/>
      <c r="G22" s="413"/>
      <c r="H22" s="18"/>
      <c r="J22" s="370"/>
      <c r="K22" s="370"/>
      <c r="L22" s="370"/>
      <c r="M22" s="370"/>
    </row>
    <row r="23" spans="2:13" ht="26.4" x14ac:dyDescent="0.25">
      <c r="B23" s="43" t="s">
        <v>330</v>
      </c>
      <c r="C23" s="14" t="s">
        <v>333</v>
      </c>
      <c r="D23" s="21" t="s">
        <v>185</v>
      </c>
      <c r="E23" s="267">
        <v>1</v>
      </c>
      <c r="F23" s="412">
        <v>250000</v>
      </c>
      <c r="G23" s="413">
        <f t="shared" si="0"/>
        <v>250000</v>
      </c>
      <c r="H23" s="39"/>
      <c r="J23" s="370"/>
      <c r="K23" s="370"/>
      <c r="L23" s="370"/>
      <c r="M23" s="370"/>
    </row>
    <row r="24" spans="2:13" x14ac:dyDescent="0.25">
      <c r="B24" s="43"/>
      <c r="C24" s="14"/>
      <c r="D24" s="21"/>
      <c r="E24" s="21"/>
      <c r="F24" s="412"/>
      <c r="G24" s="413"/>
      <c r="H24" s="39"/>
      <c r="J24" s="370"/>
      <c r="K24" s="370"/>
      <c r="L24" s="370"/>
      <c r="M24" s="370"/>
    </row>
    <row r="25" spans="2:13" ht="26.4" x14ac:dyDescent="0.25">
      <c r="B25" s="43"/>
      <c r="C25" s="14" t="s">
        <v>334</v>
      </c>
      <c r="D25" s="21" t="s">
        <v>25</v>
      </c>
      <c r="E25" s="267">
        <f>G23</f>
        <v>250000</v>
      </c>
      <c r="F25" s="412"/>
      <c r="G25" s="413"/>
      <c r="H25" s="38"/>
      <c r="J25" s="370"/>
      <c r="K25" s="370"/>
      <c r="L25" s="370"/>
      <c r="M25" s="370"/>
    </row>
    <row r="26" spans="2:13" x14ac:dyDescent="0.25">
      <c r="B26" s="43"/>
      <c r="C26" s="14"/>
      <c r="D26" s="21"/>
      <c r="E26" s="21"/>
      <c r="F26" s="412"/>
      <c r="G26" s="413"/>
      <c r="H26" s="38"/>
      <c r="J26" s="370"/>
      <c r="K26" s="370"/>
      <c r="L26" s="370"/>
      <c r="M26" s="370"/>
    </row>
    <row r="27" spans="2:13" ht="26.4" x14ac:dyDescent="0.25">
      <c r="B27" s="43" t="s">
        <v>335</v>
      </c>
      <c r="C27" s="14" t="s">
        <v>336</v>
      </c>
      <c r="D27" s="21"/>
      <c r="E27" s="21"/>
      <c r="F27" s="412"/>
      <c r="G27" s="413"/>
      <c r="H27" s="38"/>
      <c r="J27" s="370"/>
      <c r="K27" s="370"/>
      <c r="L27" s="370"/>
      <c r="M27" s="370"/>
    </row>
    <row r="28" spans="2:13" x14ac:dyDescent="0.25">
      <c r="B28" s="43"/>
      <c r="C28" s="14"/>
      <c r="D28" s="21"/>
      <c r="E28" s="21"/>
      <c r="F28" s="412"/>
      <c r="G28" s="413"/>
      <c r="H28" s="38"/>
      <c r="J28" s="370"/>
      <c r="K28" s="370"/>
      <c r="L28" s="370"/>
      <c r="M28" s="370"/>
    </row>
    <row r="29" spans="2:13" x14ac:dyDescent="0.25">
      <c r="B29" s="43"/>
      <c r="C29" s="14" t="s">
        <v>337</v>
      </c>
      <c r="D29" s="21" t="s">
        <v>185</v>
      </c>
      <c r="E29" s="267">
        <v>1</v>
      </c>
      <c r="F29" s="412">
        <v>100000</v>
      </c>
      <c r="G29" s="413">
        <f>IF(D29="","",E29*F29)</f>
        <v>100000</v>
      </c>
      <c r="H29" s="38"/>
      <c r="J29" s="370"/>
      <c r="K29" s="370"/>
      <c r="L29" s="370"/>
      <c r="M29" s="370"/>
    </row>
    <row r="30" spans="2:13" x14ac:dyDescent="0.25">
      <c r="B30" s="43"/>
      <c r="C30" s="14"/>
      <c r="D30" s="21"/>
      <c r="E30" s="21"/>
      <c r="F30" s="412"/>
      <c r="G30" s="413"/>
      <c r="H30" s="38"/>
      <c r="J30" s="370"/>
      <c r="K30" s="370"/>
      <c r="L30" s="370"/>
      <c r="M30" s="370"/>
    </row>
    <row r="31" spans="2:13" ht="26.4" x14ac:dyDescent="0.25">
      <c r="B31" s="43"/>
      <c r="C31" s="14" t="s">
        <v>338</v>
      </c>
      <c r="D31" s="21" t="s">
        <v>25</v>
      </c>
      <c r="E31" s="267">
        <f>G29</f>
        <v>100000</v>
      </c>
      <c r="F31" s="412"/>
      <c r="G31" s="413"/>
      <c r="H31" s="38"/>
      <c r="J31" s="370"/>
      <c r="K31" s="370"/>
      <c r="L31" s="370"/>
      <c r="M31" s="370"/>
    </row>
    <row r="32" spans="2:13" x14ac:dyDescent="0.25">
      <c r="B32" s="43"/>
      <c r="C32" s="14"/>
      <c r="D32" s="21"/>
      <c r="E32" s="21"/>
      <c r="F32" s="412"/>
      <c r="G32" s="413"/>
      <c r="H32" s="38"/>
      <c r="J32" s="370"/>
      <c r="K32" s="370"/>
      <c r="L32" s="370"/>
      <c r="M32" s="370"/>
    </row>
    <row r="33" spans="2:13" x14ac:dyDescent="0.25">
      <c r="B33" s="55" t="s">
        <v>27</v>
      </c>
      <c r="C33" s="20" t="s">
        <v>28</v>
      </c>
      <c r="D33" s="21"/>
      <c r="E33" s="21"/>
      <c r="F33" s="412"/>
      <c r="G33" s="413"/>
      <c r="H33" s="38"/>
      <c r="J33" s="370"/>
      <c r="K33" s="370"/>
      <c r="L33" s="370"/>
      <c r="M33" s="370"/>
    </row>
    <row r="34" spans="2:13" x14ac:dyDescent="0.25">
      <c r="B34" s="43"/>
      <c r="C34" s="14"/>
      <c r="D34" s="21"/>
      <c r="E34" s="21"/>
      <c r="F34" s="412"/>
      <c r="G34" s="413"/>
      <c r="H34" s="38"/>
      <c r="J34" s="370"/>
      <c r="K34" s="370"/>
      <c r="L34" s="370"/>
      <c r="M34" s="370"/>
    </row>
    <row r="35" spans="2:13" x14ac:dyDescent="0.25">
      <c r="B35" s="43" t="s">
        <v>29</v>
      </c>
      <c r="C35" s="14" t="s">
        <v>30</v>
      </c>
      <c r="D35" s="21" t="s">
        <v>11</v>
      </c>
      <c r="E35" s="21">
        <v>1</v>
      </c>
      <c r="F35" s="412"/>
      <c r="G35" s="413"/>
      <c r="H35" s="38"/>
      <c r="J35" s="370"/>
      <c r="K35" s="370"/>
      <c r="L35" s="370"/>
      <c r="M35" s="370"/>
    </row>
    <row r="36" spans="2:13" x14ac:dyDescent="0.25">
      <c r="B36" s="43"/>
      <c r="C36" s="14"/>
      <c r="D36" s="21"/>
      <c r="E36" s="21"/>
      <c r="F36" s="412"/>
      <c r="G36" s="413"/>
      <c r="H36" s="38"/>
      <c r="J36" s="370"/>
      <c r="K36" s="370"/>
      <c r="L36" s="370"/>
      <c r="M36" s="370"/>
    </row>
    <row r="37" spans="2:13" x14ac:dyDescent="0.25">
      <c r="B37" s="43" t="s">
        <v>31</v>
      </c>
      <c r="C37" s="14" t="s">
        <v>32</v>
      </c>
      <c r="D37" s="21" t="s">
        <v>17</v>
      </c>
      <c r="E37" s="149">
        <f>_Duration</f>
        <v>24</v>
      </c>
      <c r="F37" s="412"/>
      <c r="G37" s="413"/>
      <c r="H37" s="38"/>
      <c r="J37" s="370"/>
      <c r="K37" s="370"/>
      <c r="L37" s="370"/>
      <c r="M37" s="370"/>
    </row>
    <row r="38" spans="2:13" x14ac:dyDescent="0.25">
      <c r="B38" s="43"/>
      <c r="C38" s="14"/>
      <c r="D38" s="21"/>
      <c r="E38" s="21"/>
      <c r="F38" s="412"/>
      <c r="G38" s="413"/>
      <c r="H38" s="38"/>
      <c r="J38" s="370"/>
      <c r="K38" s="370"/>
      <c r="L38" s="370"/>
      <c r="M38" s="370"/>
    </row>
    <row r="39" spans="2:13" x14ac:dyDescent="0.25">
      <c r="B39" s="55" t="s">
        <v>494</v>
      </c>
      <c r="C39" s="20" t="s">
        <v>495</v>
      </c>
      <c r="D39" s="21"/>
      <c r="E39" s="21"/>
      <c r="F39" s="414"/>
      <c r="G39" s="413"/>
      <c r="H39" s="38"/>
      <c r="J39" s="370"/>
      <c r="K39" s="370"/>
      <c r="L39" s="370"/>
      <c r="M39" s="370"/>
    </row>
    <row r="40" spans="2:13" x14ac:dyDescent="0.25">
      <c r="B40" s="43"/>
      <c r="C40" s="14"/>
      <c r="D40" s="21"/>
      <c r="E40" s="21"/>
      <c r="F40" s="414"/>
      <c r="G40" s="413"/>
      <c r="H40" s="38"/>
      <c r="J40" s="370"/>
      <c r="K40" s="370"/>
      <c r="L40" s="370"/>
      <c r="M40" s="370"/>
    </row>
    <row r="41" spans="2:13" x14ac:dyDescent="0.25">
      <c r="B41" s="43" t="s">
        <v>496</v>
      </c>
      <c r="C41" s="14" t="s">
        <v>497</v>
      </c>
      <c r="D41" s="21"/>
      <c r="E41" s="21"/>
      <c r="F41" s="414"/>
      <c r="G41" s="413"/>
      <c r="H41" s="38"/>
      <c r="J41" s="370"/>
      <c r="K41" s="370"/>
      <c r="L41" s="370"/>
      <c r="M41" s="370"/>
    </row>
    <row r="42" spans="2:13" x14ac:dyDescent="0.25">
      <c r="B42" s="43"/>
      <c r="C42" s="14"/>
      <c r="D42" s="21"/>
      <c r="E42" s="21"/>
      <c r="F42" s="414"/>
      <c r="G42" s="413"/>
      <c r="H42" s="38"/>
      <c r="J42" s="370"/>
      <c r="K42" s="370"/>
      <c r="L42" s="370"/>
      <c r="M42" s="370"/>
    </row>
    <row r="43" spans="2:13" x14ac:dyDescent="0.25">
      <c r="B43" s="43" t="s">
        <v>34</v>
      </c>
      <c r="C43" s="14" t="s">
        <v>498</v>
      </c>
      <c r="D43" s="21" t="s">
        <v>499</v>
      </c>
      <c r="E43" s="21">
        <v>24</v>
      </c>
      <c r="F43" s="414"/>
      <c r="G43" s="413"/>
      <c r="H43" s="38"/>
      <c r="J43" s="370"/>
      <c r="K43" s="370"/>
      <c r="L43" s="370"/>
      <c r="M43" s="370"/>
    </row>
    <row r="44" spans="2:13" x14ac:dyDescent="0.25">
      <c r="B44" s="43"/>
      <c r="C44" s="14"/>
      <c r="D44" s="21"/>
      <c r="E44" s="21"/>
      <c r="F44" s="414"/>
      <c r="G44" s="413"/>
      <c r="H44" s="38"/>
      <c r="J44" s="370"/>
      <c r="K44" s="370"/>
      <c r="L44" s="370"/>
      <c r="M44" s="370"/>
    </row>
    <row r="45" spans="2:13" x14ac:dyDescent="0.25">
      <c r="B45" s="43" t="s">
        <v>35</v>
      </c>
      <c r="C45" s="14" t="s">
        <v>500</v>
      </c>
      <c r="D45" s="21" t="s">
        <v>499</v>
      </c>
      <c r="E45" s="21">
        <v>24</v>
      </c>
      <c r="F45" s="414"/>
      <c r="G45" s="413"/>
      <c r="H45" s="38"/>
      <c r="J45" s="370"/>
      <c r="K45" s="370"/>
      <c r="L45" s="370"/>
      <c r="M45" s="370"/>
    </row>
    <row r="46" spans="2:13" x14ac:dyDescent="0.25">
      <c r="B46" s="43"/>
      <c r="C46" s="14"/>
      <c r="D46" s="21"/>
      <c r="E46" s="21"/>
      <c r="F46" s="414"/>
      <c r="G46" s="413"/>
      <c r="H46" s="38"/>
      <c r="J46" s="370"/>
      <c r="K46" s="370"/>
      <c r="L46" s="370"/>
      <c r="M46" s="370"/>
    </row>
    <row r="47" spans="2:13" x14ac:dyDescent="0.25">
      <c r="B47" s="43" t="s">
        <v>36</v>
      </c>
      <c r="C47" s="14" t="s">
        <v>501</v>
      </c>
      <c r="D47" s="21" t="s">
        <v>499</v>
      </c>
      <c r="E47" s="21">
        <v>24</v>
      </c>
      <c r="F47" s="414"/>
      <c r="G47" s="413"/>
      <c r="H47" s="38"/>
      <c r="J47" s="370"/>
      <c r="K47" s="370"/>
      <c r="L47" s="370"/>
      <c r="M47" s="370"/>
    </row>
    <row r="48" spans="2:13" x14ac:dyDescent="0.25">
      <c r="B48" s="43"/>
      <c r="C48" s="14"/>
      <c r="D48" s="21"/>
      <c r="E48" s="21"/>
      <c r="F48" s="414"/>
      <c r="G48" s="413"/>
      <c r="H48" s="38"/>
      <c r="J48" s="370"/>
      <c r="K48" s="370"/>
      <c r="L48" s="370"/>
      <c r="M48" s="370"/>
    </row>
    <row r="49" spans="2:13" x14ac:dyDescent="0.25">
      <c r="B49" s="43" t="s">
        <v>37</v>
      </c>
      <c r="C49" s="14" t="s">
        <v>502</v>
      </c>
      <c r="D49" s="21" t="s">
        <v>499</v>
      </c>
      <c r="E49" s="21">
        <v>24</v>
      </c>
      <c r="F49" s="414"/>
      <c r="G49" s="413"/>
      <c r="H49" s="38"/>
      <c r="J49" s="370"/>
      <c r="K49" s="370"/>
      <c r="L49" s="370"/>
      <c r="M49" s="370"/>
    </row>
    <row r="50" spans="2:13" x14ac:dyDescent="0.25">
      <c r="B50" s="43"/>
      <c r="C50" s="14"/>
      <c r="D50" s="21"/>
      <c r="E50" s="21"/>
      <c r="F50" s="414"/>
      <c r="G50" s="413"/>
      <c r="H50" s="38"/>
      <c r="J50" s="370"/>
      <c r="K50" s="370"/>
      <c r="L50" s="370"/>
      <c r="M50" s="370"/>
    </row>
    <row r="51" spans="2:13" x14ac:dyDescent="0.25">
      <c r="B51" s="43" t="s">
        <v>38</v>
      </c>
      <c r="C51" s="14" t="s">
        <v>503</v>
      </c>
      <c r="D51" s="21" t="s">
        <v>499</v>
      </c>
      <c r="E51" s="21">
        <v>24</v>
      </c>
      <c r="F51" s="414"/>
      <c r="G51" s="413"/>
      <c r="H51" s="38"/>
      <c r="J51" s="370"/>
      <c r="K51" s="370"/>
      <c r="L51" s="370"/>
      <c r="M51" s="370"/>
    </row>
    <row r="52" spans="2:13" x14ac:dyDescent="0.25">
      <c r="B52" s="43"/>
      <c r="C52" s="14"/>
      <c r="D52" s="21"/>
      <c r="E52" s="21"/>
      <c r="F52" s="414"/>
      <c r="G52" s="413"/>
      <c r="H52" s="38"/>
      <c r="J52" s="370"/>
      <c r="K52" s="370"/>
      <c r="L52" s="370"/>
      <c r="M52" s="370"/>
    </row>
    <row r="53" spans="2:13" x14ac:dyDescent="0.25">
      <c r="B53" s="43" t="s">
        <v>39</v>
      </c>
      <c r="C53" s="14" t="s">
        <v>504</v>
      </c>
      <c r="D53" s="21" t="s">
        <v>499</v>
      </c>
      <c r="E53" s="21">
        <v>24</v>
      </c>
      <c r="F53" s="414"/>
      <c r="G53" s="413"/>
      <c r="H53" s="38"/>
      <c r="J53" s="370"/>
      <c r="K53" s="370"/>
      <c r="L53" s="370"/>
      <c r="M53" s="370"/>
    </row>
    <row r="54" spans="2:13" ht="26.4" x14ac:dyDescent="0.25">
      <c r="B54" s="43" t="s">
        <v>505</v>
      </c>
      <c r="C54" s="14" t="s">
        <v>506</v>
      </c>
      <c r="D54" s="21"/>
      <c r="E54" s="21"/>
      <c r="F54" s="414"/>
      <c r="G54" s="413"/>
      <c r="H54" s="38"/>
      <c r="J54" s="370"/>
      <c r="K54" s="370"/>
      <c r="L54" s="370"/>
      <c r="M54" s="370"/>
    </row>
    <row r="55" spans="2:13" x14ac:dyDescent="0.25">
      <c r="B55" s="43" t="s">
        <v>34</v>
      </c>
      <c r="C55" s="14" t="s">
        <v>507</v>
      </c>
      <c r="D55" s="21" t="s">
        <v>499</v>
      </c>
      <c r="E55" s="21">
        <v>24</v>
      </c>
      <c r="F55" s="414"/>
      <c r="G55" s="413"/>
      <c r="H55" s="38"/>
      <c r="J55" s="370"/>
      <c r="K55" s="370"/>
      <c r="L55" s="370"/>
      <c r="M55" s="370"/>
    </row>
    <row r="56" spans="2:13" x14ac:dyDescent="0.25">
      <c r="B56" s="43"/>
      <c r="C56" s="14"/>
      <c r="D56" s="21"/>
      <c r="E56" s="21"/>
      <c r="F56" s="414"/>
      <c r="G56" s="413"/>
      <c r="H56" s="38"/>
      <c r="J56" s="370"/>
      <c r="K56" s="370"/>
      <c r="L56" s="370"/>
      <c r="M56" s="370"/>
    </row>
    <row r="57" spans="2:13" x14ac:dyDescent="0.25">
      <c r="B57" s="43" t="s">
        <v>35</v>
      </c>
      <c r="C57" s="14" t="s">
        <v>508</v>
      </c>
      <c r="D57" s="21" t="s">
        <v>499</v>
      </c>
      <c r="E57" s="21">
        <v>24</v>
      </c>
      <c r="F57" s="414"/>
      <c r="G57" s="413"/>
      <c r="H57" s="38"/>
      <c r="J57" s="370"/>
      <c r="K57" s="370"/>
      <c r="L57" s="370"/>
      <c r="M57" s="370"/>
    </row>
    <row r="58" spans="2:13" x14ac:dyDescent="0.25">
      <c r="B58" s="43"/>
      <c r="C58" s="14"/>
      <c r="D58" s="21"/>
      <c r="E58" s="21"/>
      <c r="F58" s="414"/>
      <c r="G58" s="413"/>
      <c r="H58" s="38"/>
      <c r="J58" s="370"/>
      <c r="K58" s="370"/>
      <c r="L58" s="370"/>
      <c r="M58" s="370"/>
    </row>
    <row r="59" spans="2:13" x14ac:dyDescent="0.25">
      <c r="B59" s="43" t="s">
        <v>36</v>
      </c>
      <c r="C59" s="14" t="s">
        <v>509</v>
      </c>
      <c r="D59" s="21" t="s">
        <v>499</v>
      </c>
      <c r="E59" s="21">
        <v>24</v>
      </c>
      <c r="F59" s="414"/>
      <c r="G59" s="413"/>
      <c r="H59" s="38"/>
      <c r="J59" s="370"/>
      <c r="K59" s="370"/>
      <c r="L59" s="370"/>
      <c r="M59" s="370"/>
    </row>
    <row r="60" spans="2:13" x14ac:dyDescent="0.25">
      <c r="B60" s="43"/>
      <c r="C60" s="14"/>
      <c r="D60" s="21"/>
      <c r="E60" s="21"/>
      <c r="F60" s="414"/>
      <c r="G60" s="413"/>
      <c r="H60" s="38"/>
      <c r="J60" s="370"/>
      <c r="K60" s="370"/>
      <c r="L60" s="370"/>
      <c r="M60" s="370"/>
    </row>
    <row r="61" spans="2:13" x14ac:dyDescent="0.25">
      <c r="B61" s="43" t="s">
        <v>37</v>
      </c>
      <c r="C61" s="14" t="s">
        <v>510</v>
      </c>
      <c r="D61" s="21" t="s">
        <v>499</v>
      </c>
      <c r="E61" s="21">
        <v>24</v>
      </c>
      <c r="F61" s="414"/>
      <c r="G61" s="413"/>
      <c r="H61" s="38"/>
      <c r="J61" s="370"/>
      <c r="K61" s="370"/>
      <c r="L61" s="370"/>
      <c r="M61" s="370"/>
    </row>
    <row r="62" spans="2:13" x14ac:dyDescent="0.25">
      <c r="B62" s="43"/>
      <c r="C62" s="14"/>
      <c r="D62" s="21"/>
      <c r="E62" s="21"/>
      <c r="F62" s="414"/>
      <c r="G62" s="413"/>
      <c r="H62" s="38"/>
      <c r="J62" s="370"/>
      <c r="K62" s="370"/>
      <c r="L62" s="370"/>
      <c r="M62" s="370"/>
    </row>
    <row r="63" spans="2:13" x14ac:dyDescent="0.25">
      <c r="B63" s="43" t="s">
        <v>38</v>
      </c>
      <c r="C63" s="14" t="s">
        <v>511</v>
      </c>
      <c r="D63" s="21" t="s">
        <v>499</v>
      </c>
      <c r="E63" s="21">
        <v>24</v>
      </c>
      <c r="F63" s="414"/>
      <c r="G63" s="413"/>
      <c r="H63" s="38"/>
      <c r="J63" s="370"/>
      <c r="K63" s="370"/>
      <c r="L63" s="370"/>
      <c r="M63" s="370"/>
    </row>
    <row r="64" spans="2:13" x14ac:dyDescent="0.25">
      <c r="B64" s="43"/>
      <c r="C64" s="14"/>
      <c r="D64" s="21"/>
      <c r="E64" s="21"/>
      <c r="F64" s="414"/>
      <c r="G64" s="413"/>
      <c r="H64" s="38"/>
      <c r="J64" s="370"/>
      <c r="K64" s="370"/>
      <c r="L64" s="370"/>
      <c r="M64" s="370"/>
    </row>
    <row r="65" spans="2:13" x14ac:dyDescent="0.25">
      <c r="B65" s="43" t="s">
        <v>39</v>
      </c>
      <c r="C65" s="14" t="s">
        <v>512</v>
      </c>
      <c r="D65" s="21" t="s">
        <v>499</v>
      </c>
      <c r="E65" s="21">
        <v>24</v>
      </c>
      <c r="F65" s="414"/>
      <c r="G65" s="413"/>
      <c r="H65" s="38"/>
      <c r="J65" s="370"/>
      <c r="K65" s="370"/>
      <c r="L65" s="370"/>
      <c r="M65" s="370"/>
    </row>
    <row r="66" spans="2:13" x14ac:dyDescent="0.25">
      <c r="B66" s="43"/>
      <c r="C66" s="14"/>
      <c r="D66" s="21"/>
      <c r="E66" s="21"/>
      <c r="F66" s="414"/>
      <c r="G66" s="413"/>
      <c r="H66" s="38"/>
      <c r="J66" s="370"/>
      <c r="K66" s="370"/>
      <c r="L66" s="370"/>
      <c r="M66" s="370"/>
    </row>
    <row r="67" spans="2:13" x14ac:dyDescent="0.25">
      <c r="B67" s="43"/>
      <c r="C67" s="14"/>
      <c r="D67" s="21"/>
      <c r="E67" s="21"/>
      <c r="F67" s="414"/>
      <c r="G67" s="413"/>
      <c r="H67" s="38"/>
      <c r="J67" s="370"/>
      <c r="K67" s="370"/>
      <c r="L67" s="370"/>
      <c r="M67" s="370"/>
    </row>
    <row r="68" spans="2:13" x14ac:dyDescent="0.25">
      <c r="B68" s="43"/>
      <c r="C68" s="14"/>
      <c r="D68" s="21"/>
      <c r="E68" s="21"/>
      <c r="F68" s="414"/>
      <c r="G68" s="413"/>
      <c r="H68" s="38"/>
      <c r="J68" s="370"/>
      <c r="K68" s="370"/>
      <c r="L68" s="370"/>
      <c r="M68" s="370"/>
    </row>
    <row r="69" spans="2:13" x14ac:dyDescent="0.25">
      <c r="B69" s="43"/>
      <c r="C69" s="14"/>
      <c r="D69" s="21"/>
      <c r="E69" s="21"/>
      <c r="F69" s="414"/>
      <c r="G69" s="413"/>
      <c r="H69" s="38"/>
      <c r="J69" s="370"/>
      <c r="K69" s="370"/>
      <c r="L69" s="370"/>
      <c r="M69" s="370"/>
    </row>
    <row r="70" spans="2:13" s="27" customFormat="1" ht="20.100000000000001" customHeight="1" x14ac:dyDescent="0.25">
      <c r="B70" s="64" t="s">
        <v>16</v>
      </c>
      <c r="C70" s="29" t="s">
        <v>513</v>
      </c>
      <c r="D70" s="30"/>
      <c r="E70" s="277"/>
      <c r="F70" s="415"/>
      <c r="G70" s="416"/>
      <c r="H70" s="32"/>
      <c r="J70" s="358"/>
      <c r="K70" s="358"/>
      <c r="L70" s="358"/>
      <c r="M70" s="358"/>
    </row>
    <row r="72" spans="2:13" x14ac:dyDescent="0.25">
      <c r="B72" s="446" t="str">
        <f>Client1</f>
        <v>Province of KwaZulu-Natal</v>
      </c>
      <c r="C72" s="447"/>
      <c r="D72" s="447"/>
      <c r="E72" s="448" t="str">
        <f>"Contract No. "&amp;ContractNo</f>
        <v>Contract No. ZNB01216/00000/00/PMC/INF/21/T</v>
      </c>
      <c r="F72" s="448"/>
      <c r="G72" s="449"/>
    </row>
    <row r="73" spans="2:13" x14ac:dyDescent="0.25">
      <c r="B73" s="454" t="str">
        <f>Client2</f>
        <v>Department of Transport</v>
      </c>
      <c r="C73" s="455"/>
      <c r="D73" s="455"/>
      <c r="E73" s="450"/>
      <c r="F73" s="450"/>
      <c r="G73" s="451"/>
    </row>
    <row r="74" spans="2:13" x14ac:dyDescent="0.25">
      <c r="B74" s="456"/>
      <c r="C74" s="457"/>
      <c r="D74" s="457"/>
      <c r="E74" s="452"/>
      <c r="F74" s="452"/>
      <c r="G74" s="453"/>
    </row>
    <row r="75" spans="2:13" x14ac:dyDescent="0.25">
      <c r="B75" s="458" t="s">
        <v>8</v>
      </c>
      <c r="C75" s="459"/>
      <c r="D75" s="459"/>
      <c r="E75" s="459"/>
      <c r="F75" s="459"/>
      <c r="G75" s="448" t="str">
        <f>G5</f>
        <v>CHAPTER C1.2</v>
      </c>
      <c r="H75" s="352"/>
    </row>
    <row r="76" spans="2:13" x14ac:dyDescent="0.25">
      <c r="B76" s="460" t="str">
        <f>ContractDescription</f>
        <v>PROVISION OF ROUTINE AND SAFETY MAINTENANCE ON VARIOUS ROADS WITHIN THE IMPENDLE ZONE -  VULINDLELA AREA OFFICE</v>
      </c>
      <c r="C76" s="461"/>
      <c r="D76" s="461"/>
      <c r="E76" s="461"/>
      <c r="F76" s="461"/>
      <c r="G76" s="450"/>
      <c r="H76" s="117"/>
    </row>
    <row r="77" spans="2:13" x14ac:dyDescent="0.25">
      <c r="B77" s="460"/>
      <c r="C77" s="461"/>
      <c r="D77" s="461"/>
      <c r="E77" s="461"/>
      <c r="F77" s="461"/>
      <c r="G77" s="450"/>
      <c r="H77" s="117"/>
    </row>
    <row r="78" spans="2:13" x14ac:dyDescent="0.25">
      <c r="B78" s="462"/>
      <c r="C78" s="463"/>
      <c r="D78" s="463"/>
      <c r="E78" s="463"/>
      <c r="F78" s="463"/>
      <c r="G78" s="452"/>
      <c r="H78" s="117"/>
    </row>
    <row r="79" spans="2:13" s="9" customFormat="1" ht="24.9" customHeight="1" x14ac:dyDescent="0.25">
      <c r="B79" s="56" t="s">
        <v>0</v>
      </c>
      <c r="C79" s="11" t="s">
        <v>1</v>
      </c>
      <c r="D79" s="11" t="s">
        <v>2</v>
      </c>
      <c r="E79" s="11" t="s">
        <v>3</v>
      </c>
      <c r="F79" s="11" t="s">
        <v>4</v>
      </c>
      <c r="G79" s="11" t="s">
        <v>5</v>
      </c>
      <c r="H79" s="353"/>
    </row>
    <row r="80" spans="2:13" s="27" customFormat="1" ht="20.100000000000001" customHeight="1" x14ac:dyDescent="0.25">
      <c r="B80" s="64"/>
      <c r="C80" s="29" t="s">
        <v>26</v>
      </c>
      <c r="D80" s="30"/>
      <c r="E80" s="277"/>
      <c r="F80" s="30"/>
      <c r="G80" s="417"/>
      <c r="H80" s="32"/>
    </row>
    <row r="81" spans="2:8" s="27" customFormat="1" ht="20.100000000000001" customHeight="1" x14ac:dyDescent="0.25">
      <c r="B81" s="354"/>
      <c r="C81" s="355"/>
      <c r="D81" s="356"/>
      <c r="E81" s="357"/>
      <c r="F81" s="358"/>
      <c r="G81" s="359"/>
      <c r="H81" s="32"/>
    </row>
    <row r="82" spans="2:8" s="27" customFormat="1" x14ac:dyDescent="0.25">
      <c r="B82" s="57" t="s">
        <v>514</v>
      </c>
      <c r="C82" s="360" t="s">
        <v>515</v>
      </c>
      <c r="D82" s="21"/>
      <c r="E82" s="21"/>
      <c r="F82" s="358"/>
      <c r="G82" s="359"/>
      <c r="H82" s="32"/>
    </row>
    <row r="83" spans="2:8" s="27" customFormat="1" x14ac:dyDescent="0.25">
      <c r="B83" s="57"/>
      <c r="C83" s="360"/>
      <c r="D83" s="21"/>
      <c r="E83" s="21"/>
      <c r="F83" s="361"/>
      <c r="G83" s="359"/>
      <c r="H83" s="32"/>
    </row>
    <row r="84" spans="2:8" s="27" customFormat="1" x14ac:dyDescent="0.25">
      <c r="B84" s="57" t="s">
        <v>34</v>
      </c>
      <c r="C84" s="360" t="s">
        <v>516</v>
      </c>
      <c r="D84" s="21" t="s">
        <v>22</v>
      </c>
      <c r="E84" s="21">
        <v>100</v>
      </c>
      <c r="F84" s="418"/>
      <c r="G84" s="419"/>
      <c r="H84" s="32"/>
    </row>
    <row r="85" spans="2:8" s="27" customFormat="1" x14ac:dyDescent="0.25">
      <c r="B85" s="57"/>
      <c r="C85" s="360"/>
      <c r="D85" s="21"/>
      <c r="E85" s="21"/>
      <c r="F85" s="418"/>
      <c r="G85" s="419"/>
      <c r="H85" s="32"/>
    </row>
    <row r="86" spans="2:8" s="27" customFormat="1" x14ac:dyDescent="0.25">
      <c r="B86" s="57" t="s">
        <v>35</v>
      </c>
      <c r="C86" s="360" t="s">
        <v>517</v>
      </c>
      <c r="D86" s="21" t="s">
        <v>22</v>
      </c>
      <c r="E86" s="21">
        <v>100</v>
      </c>
      <c r="F86" s="418"/>
      <c r="G86" s="419"/>
      <c r="H86" s="32"/>
    </row>
    <row r="87" spans="2:8" s="27" customFormat="1" x14ac:dyDescent="0.25">
      <c r="B87" s="57"/>
      <c r="C87" s="360"/>
      <c r="D87" s="21"/>
      <c r="E87" s="21"/>
      <c r="F87" s="418"/>
      <c r="G87" s="419"/>
      <c r="H87" s="32"/>
    </row>
    <row r="88" spans="2:8" s="27" customFormat="1" x14ac:dyDescent="0.25">
      <c r="B88" s="57" t="s">
        <v>40</v>
      </c>
      <c r="C88" s="360" t="s">
        <v>518</v>
      </c>
      <c r="D88" s="21" t="s">
        <v>22</v>
      </c>
      <c r="E88" s="21">
        <v>100</v>
      </c>
      <c r="F88" s="418"/>
      <c r="G88" s="419"/>
      <c r="H88" s="32"/>
    </row>
    <row r="89" spans="2:8" s="27" customFormat="1" x14ac:dyDescent="0.25">
      <c r="B89" s="57"/>
      <c r="C89" s="360"/>
      <c r="D89" s="21"/>
      <c r="E89" s="21"/>
      <c r="F89" s="418"/>
      <c r="G89" s="419"/>
      <c r="H89" s="32"/>
    </row>
    <row r="90" spans="2:8" s="27" customFormat="1" x14ac:dyDescent="0.25">
      <c r="B90" s="57" t="s">
        <v>519</v>
      </c>
      <c r="C90" s="360" t="s">
        <v>520</v>
      </c>
      <c r="D90" s="21"/>
      <c r="E90" s="21"/>
      <c r="F90" s="418"/>
      <c r="G90" s="419"/>
      <c r="H90" s="32"/>
    </row>
    <row r="91" spans="2:8" s="27" customFormat="1" x14ac:dyDescent="0.25">
      <c r="B91" s="57"/>
      <c r="C91" s="360"/>
      <c r="D91" s="21"/>
      <c r="E91" s="21"/>
      <c r="F91" s="418"/>
      <c r="G91" s="419"/>
      <c r="H91" s="32"/>
    </row>
    <row r="92" spans="2:8" s="27" customFormat="1" x14ac:dyDescent="0.25">
      <c r="B92" s="57" t="s">
        <v>34</v>
      </c>
      <c r="C92" s="360" t="s">
        <v>521</v>
      </c>
      <c r="D92" s="21" t="s">
        <v>185</v>
      </c>
      <c r="E92" s="21">
        <v>1</v>
      </c>
      <c r="F92" s="418">
        <v>100000</v>
      </c>
      <c r="G92" s="419">
        <f>F92*E92</f>
        <v>100000</v>
      </c>
      <c r="H92" s="32"/>
    </row>
    <row r="93" spans="2:8" s="27" customFormat="1" x14ac:dyDescent="0.25">
      <c r="B93" s="57"/>
      <c r="C93" s="360"/>
      <c r="D93" s="21"/>
      <c r="E93" s="21"/>
      <c r="F93" s="418"/>
      <c r="G93" s="419"/>
      <c r="H93" s="32"/>
    </row>
    <row r="94" spans="2:8" s="27" customFormat="1" ht="26.4" x14ac:dyDescent="0.25">
      <c r="B94" s="57" t="s">
        <v>35</v>
      </c>
      <c r="C94" s="360" t="s">
        <v>522</v>
      </c>
      <c r="D94" s="21" t="s">
        <v>25</v>
      </c>
      <c r="E94" s="148">
        <f>G92</f>
        <v>100000</v>
      </c>
      <c r="F94" s="418"/>
      <c r="G94" s="419"/>
      <c r="H94" s="32"/>
    </row>
    <row r="95" spans="2:8" s="27" customFormat="1" x14ac:dyDescent="0.25">
      <c r="B95" s="57"/>
      <c r="C95" s="360"/>
      <c r="D95" s="21"/>
      <c r="E95" s="21"/>
      <c r="F95" s="418"/>
      <c r="G95" s="419"/>
      <c r="H95" s="32"/>
    </row>
    <row r="96" spans="2:8" s="27" customFormat="1" x14ac:dyDescent="0.25">
      <c r="B96" s="362"/>
      <c r="C96" s="351"/>
      <c r="D96" s="21"/>
      <c r="E96" s="21"/>
      <c r="F96" s="418"/>
      <c r="G96" s="419"/>
      <c r="H96" s="32"/>
    </row>
    <row r="97" spans="2:13" s="27" customFormat="1" x14ac:dyDescent="0.25">
      <c r="B97" s="57"/>
      <c r="C97" s="360"/>
      <c r="D97" s="21"/>
      <c r="E97" s="21"/>
      <c r="F97" s="418"/>
      <c r="G97" s="419"/>
      <c r="H97" s="32"/>
    </row>
    <row r="98" spans="2:13" s="27" customFormat="1" x14ac:dyDescent="0.25">
      <c r="B98" s="57"/>
      <c r="C98" s="360"/>
      <c r="D98" s="21"/>
      <c r="E98" s="21"/>
      <c r="F98" s="418"/>
      <c r="G98" s="419"/>
      <c r="H98" s="32"/>
    </row>
    <row r="99" spans="2:13" s="27" customFormat="1" x14ac:dyDescent="0.25">
      <c r="B99" s="57"/>
      <c r="C99" s="360"/>
      <c r="D99" s="21"/>
      <c r="E99" s="21"/>
      <c r="F99" s="418"/>
      <c r="G99" s="419"/>
      <c r="H99" s="32"/>
    </row>
    <row r="100" spans="2:13" s="27" customFormat="1" x14ac:dyDescent="0.25">
      <c r="B100" s="57"/>
      <c r="C100" s="360"/>
      <c r="D100" s="21"/>
      <c r="E100" s="148"/>
      <c r="F100" s="418"/>
      <c r="G100" s="419"/>
      <c r="H100" s="32"/>
    </row>
    <row r="101" spans="2:13" s="27" customFormat="1" x14ac:dyDescent="0.25">
      <c r="B101" s="354"/>
      <c r="C101" s="355"/>
      <c r="D101" s="354"/>
      <c r="E101" s="363"/>
      <c r="F101" s="418"/>
      <c r="G101" s="419"/>
      <c r="H101" s="32"/>
    </row>
    <row r="102" spans="2:13" x14ac:dyDescent="0.25">
      <c r="B102" s="43"/>
      <c r="C102" s="360"/>
      <c r="D102" s="21"/>
      <c r="E102" s="21"/>
      <c r="F102" s="420"/>
      <c r="G102" s="413"/>
      <c r="H102" s="38"/>
      <c r="J102" s="370"/>
      <c r="K102" s="370"/>
      <c r="L102" s="370"/>
      <c r="M102" s="370"/>
    </row>
    <row r="103" spans="2:13" x14ac:dyDescent="0.25">
      <c r="B103" s="43"/>
      <c r="C103" s="360"/>
      <c r="D103" s="21"/>
      <c r="E103" s="21"/>
      <c r="F103" s="421"/>
      <c r="G103" s="413"/>
      <c r="H103" s="38"/>
      <c r="J103" s="370"/>
      <c r="K103" s="370"/>
      <c r="L103" s="370"/>
      <c r="M103" s="370"/>
    </row>
    <row r="104" spans="2:13" x14ac:dyDescent="0.25">
      <c r="B104" s="43"/>
      <c r="C104" s="360"/>
      <c r="D104" s="364"/>
      <c r="E104" s="364"/>
      <c r="F104" s="421"/>
      <c r="G104" s="413"/>
      <c r="H104" s="38"/>
      <c r="J104" s="370"/>
      <c r="K104" s="370"/>
      <c r="L104" s="370"/>
      <c r="M104" s="370"/>
    </row>
    <row r="105" spans="2:13" s="27" customFormat="1" ht="20.100000000000001" customHeight="1" x14ac:dyDescent="0.25">
      <c r="B105" s="64" t="s">
        <v>16</v>
      </c>
      <c r="C105" s="29" t="s">
        <v>527</v>
      </c>
      <c r="D105" s="30"/>
      <c r="E105" s="277"/>
      <c r="F105" s="415"/>
      <c r="G105" s="416"/>
      <c r="H105" s="32"/>
      <c r="J105" s="358"/>
      <c r="K105" s="358"/>
      <c r="L105" s="358"/>
      <c r="M105" s="358"/>
    </row>
    <row r="106" spans="2:13" x14ac:dyDescent="0.25">
      <c r="J106" s="60"/>
      <c r="K106" s="60"/>
      <c r="L106" s="60"/>
      <c r="M106" s="60"/>
    </row>
  </sheetData>
  <sheetProtection algorithmName="SHA-512" hashValue="eIadEKSoJfc9UZ/arJa6M03GrDVho1NcyyEGHpVGle6VNoL8SoPeWDrPRsy56shb12Qwr0jGkWQcXGsy4EA3YA==" saltValue="IvzGCd9go44RwJsEshF4GA==" spinCount="100000" sheet="1" objects="1" scenarios="1"/>
  <mergeCells count="14">
    <mergeCell ref="E2:G4"/>
    <mergeCell ref="B2:D2"/>
    <mergeCell ref="B3:D3"/>
    <mergeCell ref="B4:D4"/>
    <mergeCell ref="B6:F8"/>
    <mergeCell ref="G5:G8"/>
    <mergeCell ref="B5:F5"/>
    <mergeCell ref="B72:D72"/>
    <mergeCell ref="E72:G74"/>
    <mergeCell ref="B73:D73"/>
    <mergeCell ref="B74:D74"/>
    <mergeCell ref="B75:F75"/>
    <mergeCell ref="G75:G78"/>
    <mergeCell ref="B76:F78"/>
  </mergeCells>
  <phoneticPr fontId="14" type="noConversion"/>
  <pageMargins left="0.62992125984251968" right="0.43307086614173229" top="0.62992125984251968" bottom="0.55118110236220474" header="0.51181102362204722" footer="0.31496062992125984"/>
  <pageSetup paperSize="9" scale="78"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07-02-2022: COTO&amp;R&amp;"Arial,Bold"C&amp;P   </oddFooter>
  </headerFooter>
  <rowBreaks count="1" manualBreakCount="1">
    <brk id="70" max="6" man="1"/>
  </rowBreaks>
  <extLst>
    <ext xmlns:x14="http://schemas.microsoft.com/office/spreadsheetml/2009/9/main" uri="{78C0D931-6437-407d-A8EE-F0AAD7539E65}">
      <x14:conditionalFormattings>
        <x14:conditionalFormatting xmlns:xm="http://schemas.microsoft.com/office/excel/2006/main">
          <x14:cfRule type="expression" priority="13" id="{82FCE9EE-5AF1-401C-A6D8-F51D7F59CCA6}">
            <xm:f>AND(Information!$C$8=FALSE,$D10&lt;&gt;"P C Sum",$D10&lt;&gt;"PC Sum",$D10&lt;&gt;"P Sum",$D10&lt;&gt;"Prov Sum")</xm:f>
            <x14:dxf>
              <font>
                <strike val="0"/>
                <color theme="0"/>
              </font>
              <numFmt numFmtId="4" formatCode="#,##0.00"/>
            </x14:dxf>
          </x14:cfRule>
          <xm:sqref>F10:G38</xm:sqref>
        </x14:conditionalFormatting>
        <x14:conditionalFormatting xmlns:xm="http://schemas.microsoft.com/office/excel/2006/main">
          <x14:cfRule type="expression" priority="4" id="{DE3896D0-E4A6-40A9-834F-F0F420758C01}">
            <xm:f>AND('\Users\ahmedm\Deconsultants\DEC - Dot Team - Documents\Impendle\Vulindlela Maintenance Contracts\TAYLORS HALT\07-02-2022\[Taylors Halt Maint Zone Contracts - Final BoQ for tender doc.xlsx]Information'!#REF!=FALSE,$D39&lt;&gt;"P C Sum",$D39&lt;&gt;"PC Sum",$D39&lt;&gt;"P Sum",$D39&lt;&gt;"Prov Sum")</xm:f>
            <x14:dxf>
              <font>
                <strike val="0"/>
                <color theme="0"/>
              </font>
              <numFmt numFmtId="4" formatCode="#,##0.00"/>
            </x14:dxf>
          </x14:cfRule>
          <xm:sqref>F39:G69</xm:sqref>
        </x14:conditionalFormatting>
        <x14:conditionalFormatting xmlns:xm="http://schemas.microsoft.com/office/excel/2006/main">
          <x14:cfRule type="expression" priority="3" id="{B63C0DF2-A346-470C-B4CA-29E61889446A}">
            <xm:f>AND('\Users\ahmedm\Deconsultants\DEC - Dot Team - Documents\Impendle\Vulindlela Maintenance Contracts\TAYLORS HALT\07-02-2022\[Taylors Halt Maint Zone Contracts - Final BoQ for tender doc.xlsx]Information'!#REF!=FALSE,$D70&lt;&gt;"P C Sum",$D70&lt;&gt;"PC Sum",$D70&lt;&gt;"P Sum",$D70&lt;&gt;"Prov Sum")</xm:f>
            <x14:dxf>
              <font>
                <strike val="0"/>
                <color theme="0"/>
              </font>
              <numFmt numFmtId="4" formatCode="#,##0.00"/>
            </x14:dxf>
          </x14:cfRule>
          <xm:sqref>G70</xm:sqref>
        </x14:conditionalFormatting>
        <x14:conditionalFormatting xmlns:xm="http://schemas.microsoft.com/office/excel/2006/main">
          <x14:cfRule type="expression" priority="1" id="{BD0516A1-ABBE-418F-BB79-49FA62BF3E28}">
            <xm:f>AND('\Users\ahmedm\Deconsultants\DEC - Dot Team - Documents\Impendle\Vulindlela Maintenance Contracts\TAYLORS HALT\07-02-2022\[Taylors Halt Maint Zone Contracts - Final BoQ for tender doc.xlsx]Information'!#REF!=FALSE,$D105&lt;&gt;"P C Sum",$D105&lt;&gt;"PC Sum",$D105&lt;&gt;"P Sum",$D105&lt;&gt;"Prov Sum")</xm:f>
            <x14:dxf>
              <font>
                <strike val="0"/>
                <color theme="0"/>
              </font>
              <numFmt numFmtId="4" formatCode="#,##0.00"/>
            </x14:dxf>
          </x14:cfRule>
          <xm:sqref>G105</xm:sqref>
        </x14:conditionalFormatting>
        <x14:conditionalFormatting xmlns:xm="http://schemas.microsoft.com/office/excel/2006/main">
          <x14:cfRule type="expression" priority="2" id="{567F7706-DADD-4601-8868-EB34E9B45AB6}">
            <xm:f>AND('\Users\ahmedm\Deconsultants\DEC - Dot Team - Documents\Impendle\Vulindlela Maintenance Contracts\TAYLORS HALT\07-02-2022\[Taylors Halt Maint Zone Contracts - Final BoQ for tender doc.xlsx]Information'!#REF!=FALSE,$D72&lt;&gt;"P C Sum",$D72&lt;&gt;"PC Sum",$D72&lt;&gt;"P Sum",$D72&lt;&gt;"Prov Sum")</xm:f>
            <x14:dxf>
              <font>
                <strike val="0"/>
                <color theme="0"/>
              </font>
              <numFmt numFmtId="4" formatCode="#,##0.00"/>
            </x14:dxf>
          </x14:cfRule>
          <xm:sqref>F72:G104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B1:M73"/>
  <sheetViews>
    <sheetView view="pageLayout" topLeftCell="A94" zoomScale="55" zoomScaleNormal="125" zoomScaleSheetLayoutView="70" zoomScalePageLayoutView="55" workbookViewId="0">
      <selection activeCell="F19" sqref="F19"/>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62">
        <f>MAX(G9:G500)</f>
        <v>0</v>
      </c>
    </row>
    <row r="2" spans="2:13" x14ac:dyDescent="0.25">
      <c r="B2" s="85" t="str">
        <f>Client1</f>
        <v>Province of KwaZulu-Natal</v>
      </c>
      <c r="C2" s="86"/>
      <c r="D2" s="59"/>
      <c r="E2" s="467" t="str">
        <f>"Contract No. "&amp;ContractNo</f>
        <v>Contract No. ZNB01216/00000/00/PMC/INF/21/T</v>
      </c>
      <c r="F2" s="467"/>
      <c r="G2" s="467"/>
      <c r="J2" s="222"/>
      <c r="K2" s="222">
        <f>MAX(K3:K245)</f>
        <v>0</v>
      </c>
      <c r="L2" s="222"/>
      <c r="M2" s="223"/>
    </row>
    <row r="3" spans="2:13" x14ac:dyDescent="0.25">
      <c r="B3" s="84" t="str">
        <f>Client2</f>
        <v>Department of Transport</v>
      </c>
      <c r="C3" s="86"/>
      <c r="D3" s="59"/>
      <c r="E3" s="59"/>
      <c r="F3" s="60"/>
      <c r="G3" s="87"/>
      <c r="J3" s="60"/>
      <c r="K3" s="60"/>
      <c r="L3" s="60"/>
      <c r="M3" s="60"/>
    </row>
    <row r="4" spans="2:13" x14ac:dyDescent="0.25">
      <c r="B4" s="61"/>
      <c r="C4" s="61"/>
      <c r="D4" s="62"/>
      <c r="E4" s="62"/>
      <c r="F4" s="63"/>
      <c r="G4" s="88"/>
      <c r="J4" s="60"/>
      <c r="K4" s="60"/>
      <c r="L4" s="60"/>
      <c r="M4" s="60"/>
    </row>
    <row r="5" spans="2:13" x14ac:dyDescent="0.25">
      <c r="B5" s="458" t="s">
        <v>8</v>
      </c>
      <c r="C5" s="459"/>
      <c r="D5" s="459"/>
      <c r="E5" s="459"/>
      <c r="F5" s="459"/>
      <c r="G5" s="464" t="str">
        <f>"CHAPTER "&amp;B11</f>
        <v>CHAPTER C1.3</v>
      </c>
      <c r="H5" s="6"/>
      <c r="J5" s="60"/>
      <c r="K5" s="60"/>
      <c r="L5" s="60"/>
      <c r="M5" s="60"/>
    </row>
    <row r="6" spans="2:13" ht="7.5" customHeight="1" x14ac:dyDescent="0.25">
      <c r="B6" s="460" t="str">
        <f>ContractDescription</f>
        <v>PROVISION OF ROUTINE AND SAFETY MAINTENANCE ON VARIOUS ROADS WITHIN THE IMPENDLE ZONE -  VULINDLELA AREA OFFICE</v>
      </c>
      <c r="C6" s="461"/>
      <c r="D6" s="461"/>
      <c r="E6" s="461"/>
      <c r="F6" s="461"/>
      <c r="G6" s="465"/>
      <c r="H6" s="8"/>
      <c r="J6" s="60"/>
      <c r="K6" s="60"/>
      <c r="L6" s="60"/>
      <c r="M6" s="60"/>
    </row>
    <row r="7" spans="2:13" ht="12.75" customHeight="1" x14ac:dyDescent="0.25">
      <c r="B7" s="460"/>
      <c r="C7" s="461"/>
      <c r="D7" s="461"/>
      <c r="E7" s="461"/>
      <c r="F7" s="461"/>
      <c r="G7" s="465"/>
      <c r="H7" s="8"/>
      <c r="J7" s="60"/>
      <c r="K7" s="60"/>
      <c r="L7" s="60"/>
      <c r="M7" s="60"/>
    </row>
    <row r="8" spans="2:13" ht="7.5" customHeight="1" x14ac:dyDescent="0.25">
      <c r="B8" s="462"/>
      <c r="C8" s="463"/>
      <c r="D8" s="463"/>
      <c r="E8" s="463"/>
      <c r="F8" s="463"/>
      <c r="G8" s="466"/>
      <c r="H8" s="8"/>
      <c r="J8" s="60"/>
      <c r="K8" s="60"/>
      <c r="L8" s="60"/>
      <c r="M8" s="60"/>
    </row>
    <row r="9" spans="2:13" s="9" customFormat="1" ht="24.9" customHeight="1" x14ac:dyDescent="0.25">
      <c r="B9" s="10" t="s">
        <v>0</v>
      </c>
      <c r="C9" s="11" t="s">
        <v>1</v>
      </c>
      <c r="D9" s="11" t="s">
        <v>2</v>
      </c>
      <c r="E9" s="11" t="s">
        <v>3</v>
      </c>
      <c r="F9" s="11" t="s">
        <v>4</v>
      </c>
      <c r="G9" s="11" t="s">
        <v>5</v>
      </c>
      <c r="H9" s="12"/>
      <c r="J9" s="367"/>
      <c r="K9" s="367"/>
      <c r="L9" s="367"/>
      <c r="M9" s="367"/>
    </row>
    <row r="10" spans="2:13" x14ac:dyDescent="0.25">
      <c r="B10" s="43"/>
      <c r="C10" s="14"/>
      <c r="D10" s="15"/>
      <c r="E10" s="15"/>
      <c r="F10" s="16"/>
      <c r="G10" s="23" t="str">
        <f t="shared" ref="G10:G14" si="0">IF(D10="","",E10*F10)</f>
        <v/>
      </c>
      <c r="H10" s="18"/>
      <c r="J10" s="368"/>
      <c r="K10" s="368"/>
      <c r="L10" s="368"/>
      <c r="M10" s="368"/>
    </row>
    <row r="11" spans="2:13" ht="26.4" x14ac:dyDescent="0.25">
      <c r="B11" s="55" t="s">
        <v>41</v>
      </c>
      <c r="C11" s="20" t="s">
        <v>42</v>
      </c>
      <c r="D11" s="21"/>
      <c r="E11" s="21"/>
      <c r="F11" s="16"/>
      <c r="G11" s="23" t="str">
        <f t="shared" si="0"/>
        <v/>
      </c>
      <c r="H11" s="38"/>
      <c r="J11" s="369"/>
      <c r="K11" s="369"/>
      <c r="L11" s="369"/>
      <c r="M11" s="369"/>
    </row>
    <row r="12" spans="2:13" x14ac:dyDescent="0.25">
      <c r="B12" s="43"/>
      <c r="C12" s="14"/>
      <c r="D12" s="21"/>
      <c r="E12" s="21"/>
      <c r="F12" s="16"/>
      <c r="G12" s="23" t="str">
        <f t="shared" si="0"/>
        <v/>
      </c>
      <c r="H12" s="38"/>
      <c r="J12" s="369"/>
      <c r="K12" s="369"/>
      <c r="L12" s="369"/>
      <c r="M12" s="369"/>
    </row>
    <row r="13" spans="2:13" x14ac:dyDescent="0.25">
      <c r="B13" s="43" t="s">
        <v>43</v>
      </c>
      <c r="C13" s="14" t="s">
        <v>44</v>
      </c>
      <c r="D13" s="21"/>
      <c r="E13" s="21"/>
      <c r="F13" s="16"/>
      <c r="G13" s="23" t="str">
        <f t="shared" si="0"/>
        <v/>
      </c>
      <c r="H13" s="38"/>
      <c r="J13" s="369"/>
      <c r="K13" s="369"/>
      <c r="L13" s="369"/>
      <c r="M13" s="369"/>
    </row>
    <row r="14" spans="2:13" x14ac:dyDescent="0.25">
      <c r="B14" s="43"/>
      <c r="C14" s="14"/>
      <c r="D14" s="21"/>
      <c r="E14" s="21"/>
      <c r="F14" s="16"/>
      <c r="G14" s="23" t="str">
        <f t="shared" si="0"/>
        <v/>
      </c>
      <c r="H14" s="38"/>
      <c r="J14" s="369"/>
      <c r="K14" s="369"/>
      <c r="L14" s="369"/>
      <c r="M14" s="369"/>
    </row>
    <row r="15" spans="2:13" x14ac:dyDescent="0.25">
      <c r="B15" s="43" t="s">
        <v>45</v>
      </c>
      <c r="C15" s="14" t="s">
        <v>47</v>
      </c>
      <c r="D15" s="21" t="s">
        <v>11</v>
      </c>
      <c r="E15" s="22">
        <v>1</v>
      </c>
      <c r="F15" s="412"/>
      <c r="G15" s="413"/>
      <c r="H15" s="39"/>
      <c r="J15" s="368"/>
      <c r="K15" s="368"/>
      <c r="L15" s="368"/>
      <c r="M15" s="368"/>
    </row>
    <row r="16" spans="2:13" x14ac:dyDescent="0.25">
      <c r="B16" s="43"/>
      <c r="C16" s="14"/>
      <c r="D16" s="21"/>
      <c r="E16" s="22"/>
      <c r="F16" s="412"/>
      <c r="G16" s="413"/>
      <c r="H16" s="39"/>
      <c r="J16" s="369"/>
      <c r="K16" s="369"/>
      <c r="L16" s="369"/>
      <c r="M16" s="369"/>
    </row>
    <row r="17" spans="2:13" x14ac:dyDescent="0.25">
      <c r="B17" s="43" t="s">
        <v>46</v>
      </c>
      <c r="C17" s="14" t="s">
        <v>48</v>
      </c>
      <c r="D17" s="21" t="s">
        <v>17</v>
      </c>
      <c r="E17" s="149">
        <f>_Duration</f>
        <v>24</v>
      </c>
      <c r="F17" s="412"/>
      <c r="G17" s="413"/>
      <c r="H17" s="39"/>
      <c r="J17" s="369"/>
      <c r="K17" s="369"/>
      <c r="L17" s="369"/>
      <c r="M17" s="369"/>
    </row>
    <row r="18" spans="2:13" x14ac:dyDescent="0.25">
      <c r="B18" s="43"/>
      <c r="C18" s="14"/>
      <c r="D18" s="21"/>
      <c r="E18" s="22"/>
      <c r="F18" s="412"/>
      <c r="G18" s="413"/>
      <c r="H18" s="38"/>
      <c r="J18" s="369"/>
      <c r="K18" s="369"/>
      <c r="L18" s="369"/>
      <c r="M18" s="369"/>
    </row>
    <row r="19" spans="2:13" ht="15.6" x14ac:dyDescent="0.25">
      <c r="B19" s="43" t="s">
        <v>49</v>
      </c>
      <c r="C19" s="14" t="s">
        <v>50</v>
      </c>
      <c r="D19" s="21" t="s">
        <v>51</v>
      </c>
      <c r="E19" s="22">
        <v>12</v>
      </c>
      <c r="F19" s="412"/>
      <c r="G19" s="413"/>
      <c r="H19" s="38"/>
      <c r="J19" s="369"/>
      <c r="K19" s="369"/>
      <c r="L19" s="369"/>
      <c r="M19" s="369"/>
    </row>
    <row r="20" spans="2:13" x14ac:dyDescent="0.25">
      <c r="B20" s="43"/>
      <c r="C20" s="14"/>
      <c r="D20" s="21"/>
      <c r="E20" s="22"/>
      <c r="F20" s="412"/>
      <c r="G20" s="413"/>
      <c r="H20" s="40"/>
      <c r="J20" s="368"/>
      <c r="K20" s="368"/>
      <c r="L20" s="368"/>
      <c r="M20" s="368"/>
    </row>
    <row r="21" spans="2:13" ht="34.200000000000003" x14ac:dyDescent="0.25">
      <c r="B21" s="43"/>
      <c r="C21" s="154" t="s">
        <v>303</v>
      </c>
      <c r="D21" s="21"/>
      <c r="E21" s="21"/>
      <c r="F21" s="412"/>
      <c r="G21" s="413"/>
      <c r="H21" s="38"/>
      <c r="J21" s="369"/>
      <c r="K21" s="369"/>
      <c r="L21" s="369"/>
      <c r="M21" s="369"/>
    </row>
    <row r="22" spans="2:13" x14ac:dyDescent="0.25">
      <c r="B22" s="43"/>
      <c r="C22" s="14"/>
      <c r="D22" s="21"/>
      <c r="E22" s="21"/>
      <c r="F22" s="412"/>
      <c r="G22" s="413"/>
      <c r="H22" s="38"/>
      <c r="J22" s="369"/>
      <c r="K22" s="369"/>
      <c r="L22" s="369"/>
      <c r="M22" s="369"/>
    </row>
    <row r="23" spans="2:13" x14ac:dyDescent="0.25">
      <c r="B23" s="43"/>
      <c r="C23" s="14"/>
      <c r="D23" s="21"/>
      <c r="E23" s="21"/>
      <c r="F23" s="412"/>
      <c r="G23" s="413"/>
      <c r="H23" s="38"/>
      <c r="J23" s="369"/>
      <c r="K23" s="369"/>
      <c r="L23" s="369"/>
      <c r="M23" s="369"/>
    </row>
    <row r="24" spans="2:13" x14ac:dyDescent="0.25">
      <c r="B24" s="43"/>
      <c r="C24" s="14"/>
      <c r="D24" s="21"/>
      <c r="E24" s="21"/>
      <c r="F24" s="412"/>
      <c r="G24" s="413"/>
      <c r="H24" s="38"/>
      <c r="J24" s="369"/>
      <c r="K24" s="369"/>
      <c r="L24" s="369"/>
      <c r="M24" s="369"/>
    </row>
    <row r="25" spans="2:13" x14ac:dyDescent="0.25">
      <c r="B25" s="43"/>
      <c r="C25" s="14"/>
      <c r="D25" s="21"/>
      <c r="E25" s="21"/>
      <c r="F25" s="412"/>
      <c r="G25" s="413"/>
      <c r="H25" s="38"/>
      <c r="J25" s="368"/>
      <c r="K25" s="368"/>
      <c r="L25" s="368"/>
      <c r="M25" s="368"/>
    </row>
    <row r="26" spans="2:13" x14ac:dyDescent="0.25">
      <c r="B26" s="43"/>
      <c r="C26" s="14"/>
      <c r="D26" s="21"/>
      <c r="E26" s="21"/>
      <c r="F26" s="412"/>
      <c r="G26" s="413"/>
      <c r="H26" s="38"/>
      <c r="J26" s="370"/>
      <c r="K26" s="370"/>
      <c r="L26" s="370"/>
      <c r="M26" s="370"/>
    </row>
    <row r="27" spans="2:13" x14ac:dyDescent="0.25">
      <c r="B27" s="43"/>
      <c r="C27" s="14"/>
      <c r="D27" s="21"/>
      <c r="E27" s="21"/>
      <c r="F27" s="412"/>
      <c r="G27" s="413"/>
      <c r="H27" s="38"/>
      <c r="J27" s="370"/>
      <c r="K27" s="370"/>
      <c r="L27" s="370"/>
      <c r="M27" s="370"/>
    </row>
    <row r="28" spans="2:13" x14ac:dyDescent="0.25">
      <c r="B28" s="43"/>
      <c r="C28" s="14"/>
      <c r="D28" s="21"/>
      <c r="E28" s="21"/>
      <c r="F28" s="412"/>
      <c r="G28" s="413"/>
      <c r="H28" s="38"/>
      <c r="J28" s="370"/>
      <c r="K28" s="370"/>
      <c r="L28" s="370"/>
      <c r="M28" s="370"/>
    </row>
    <row r="29" spans="2:13" x14ac:dyDescent="0.25">
      <c r="B29" s="43"/>
      <c r="C29" s="14"/>
      <c r="D29" s="21"/>
      <c r="E29" s="21"/>
      <c r="F29" s="412"/>
      <c r="G29" s="413"/>
      <c r="H29" s="38"/>
      <c r="J29" s="370"/>
      <c r="K29" s="370"/>
      <c r="L29" s="370"/>
      <c r="M29" s="370"/>
    </row>
    <row r="30" spans="2:13" x14ac:dyDescent="0.25">
      <c r="B30" s="43"/>
      <c r="C30" s="14"/>
      <c r="D30" s="21"/>
      <c r="E30" s="21"/>
      <c r="F30" s="412"/>
      <c r="G30" s="413"/>
      <c r="H30" s="38"/>
      <c r="J30" s="370"/>
      <c r="K30" s="370"/>
      <c r="L30" s="370"/>
      <c r="M30" s="370"/>
    </row>
    <row r="31" spans="2:13" x14ac:dyDescent="0.25">
      <c r="B31" s="43"/>
      <c r="C31" s="14"/>
      <c r="D31" s="21"/>
      <c r="E31" s="21"/>
      <c r="F31" s="412"/>
      <c r="G31" s="413"/>
      <c r="H31" s="38"/>
      <c r="J31" s="370"/>
      <c r="K31" s="370"/>
      <c r="L31" s="370"/>
      <c r="M31" s="370"/>
    </row>
    <row r="32" spans="2:13" x14ac:dyDescent="0.25">
      <c r="B32" s="43"/>
      <c r="C32" s="14"/>
      <c r="D32" s="21"/>
      <c r="E32" s="21"/>
      <c r="F32" s="412"/>
      <c r="G32" s="413"/>
      <c r="H32" s="38"/>
      <c r="J32" s="370"/>
      <c r="K32" s="370"/>
      <c r="L32" s="370"/>
      <c r="M32" s="370"/>
    </row>
    <row r="33" spans="2:13" x14ac:dyDescent="0.25">
      <c r="B33" s="43"/>
      <c r="C33" s="14"/>
      <c r="D33" s="21"/>
      <c r="E33" s="21"/>
      <c r="F33" s="412"/>
      <c r="G33" s="413"/>
      <c r="H33" s="38"/>
      <c r="J33" s="370"/>
      <c r="K33" s="370"/>
      <c r="L33" s="370"/>
      <c r="M33" s="370"/>
    </row>
    <row r="34" spans="2:13" x14ac:dyDescent="0.25">
      <c r="B34" s="43"/>
      <c r="C34" s="14"/>
      <c r="D34" s="21"/>
      <c r="E34" s="21"/>
      <c r="F34" s="412"/>
      <c r="G34" s="413"/>
      <c r="H34" s="38"/>
      <c r="J34" s="370"/>
      <c r="K34" s="370"/>
      <c r="L34" s="370"/>
      <c r="M34" s="370"/>
    </row>
    <row r="35" spans="2:13" x14ac:dyDescent="0.25">
      <c r="B35" s="43"/>
      <c r="C35" s="14"/>
      <c r="D35" s="21"/>
      <c r="E35" s="21"/>
      <c r="F35" s="412"/>
      <c r="G35" s="413"/>
      <c r="H35" s="38"/>
      <c r="J35" s="370"/>
      <c r="K35" s="370"/>
      <c r="L35" s="370"/>
      <c r="M35" s="370"/>
    </row>
    <row r="36" spans="2:13" x14ac:dyDescent="0.25">
      <c r="B36" s="43"/>
      <c r="C36" s="14"/>
      <c r="D36" s="21"/>
      <c r="E36" s="21"/>
      <c r="F36" s="412"/>
      <c r="G36" s="413"/>
      <c r="H36" s="38"/>
      <c r="J36" s="370"/>
      <c r="K36" s="370"/>
      <c r="L36" s="370"/>
      <c r="M36" s="370"/>
    </row>
    <row r="37" spans="2:13" x14ac:dyDescent="0.25">
      <c r="B37" s="43"/>
      <c r="C37" s="14"/>
      <c r="D37" s="21"/>
      <c r="E37" s="21"/>
      <c r="F37" s="412"/>
      <c r="G37" s="413"/>
      <c r="H37" s="38"/>
      <c r="J37" s="370"/>
      <c r="K37" s="370"/>
      <c r="L37" s="370"/>
      <c r="M37" s="370"/>
    </row>
    <row r="38" spans="2:13" x14ac:dyDescent="0.25">
      <c r="B38" s="43"/>
      <c r="C38" s="14"/>
      <c r="D38" s="21"/>
      <c r="E38" s="21"/>
      <c r="F38" s="412"/>
      <c r="G38" s="413"/>
      <c r="H38" s="38"/>
      <c r="J38" s="370"/>
      <c r="K38" s="370"/>
      <c r="L38" s="370"/>
      <c r="M38" s="370"/>
    </row>
    <row r="39" spans="2:13" x14ac:dyDescent="0.25">
      <c r="B39" s="43"/>
      <c r="C39" s="14"/>
      <c r="D39" s="21"/>
      <c r="E39" s="21"/>
      <c r="F39" s="412"/>
      <c r="G39" s="413"/>
      <c r="H39" s="38"/>
      <c r="J39" s="370"/>
      <c r="K39" s="370"/>
      <c r="L39" s="370"/>
      <c r="M39" s="370"/>
    </row>
    <row r="40" spans="2:13" x14ac:dyDescent="0.25">
      <c r="B40" s="43"/>
      <c r="C40" s="14"/>
      <c r="D40" s="21"/>
      <c r="E40" s="21"/>
      <c r="F40" s="412"/>
      <c r="G40" s="413"/>
      <c r="H40" s="38"/>
      <c r="J40" s="370"/>
      <c r="K40" s="370"/>
      <c r="L40" s="370"/>
      <c r="M40" s="370"/>
    </row>
    <row r="41" spans="2:13" x14ac:dyDescent="0.25">
      <c r="B41" s="43"/>
      <c r="C41" s="14"/>
      <c r="D41" s="21"/>
      <c r="E41" s="21"/>
      <c r="F41" s="412"/>
      <c r="G41" s="413"/>
      <c r="H41" s="38"/>
      <c r="J41" s="370"/>
      <c r="K41" s="370"/>
      <c r="L41" s="370"/>
      <c r="M41" s="370"/>
    </row>
    <row r="42" spans="2:13" x14ac:dyDescent="0.25">
      <c r="B42" s="43"/>
      <c r="C42" s="14"/>
      <c r="D42" s="21"/>
      <c r="E42" s="21"/>
      <c r="F42" s="412"/>
      <c r="G42" s="413"/>
      <c r="H42" s="38"/>
      <c r="J42" s="370"/>
      <c r="K42" s="370"/>
      <c r="L42" s="370"/>
      <c r="M42" s="370"/>
    </row>
    <row r="43" spans="2:13" x14ac:dyDescent="0.25">
      <c r="B43" s="43"/>
      <c r="C43" s="14"/>
      <c r="D43" s="21"/>
      <c r="E43" s="21"/>
      <c r="F43" s="412"/>
      <c r="G43" s="413"/>
      <c r="H43" s="38"/>
      <c r="J43" s="370"/>
      <c r="K43" s="370"/>
      <c r="L43" s="370"/>
      <c r="M43" s="370"/>
    </row>
    <row r="44" spans="2:13" x14ac:dyDescent="0.25">
      <c r="B44" s="43"/>
      <c r="C44" s="14"/>
      <c r="D44" s="21"/>
      <c r="E44" s="21"/>
      <c r="F44" s="412"/>
      <c r="G44" s="413"/>
      <c r="H44" s="38"/>
      <c r="J44" s="370"/>
      <c r="K44" s="370"/>
      <c r="L44" s="370"/>
      <c r="M44" s="370"/>
    </row>
    <row r="45" spans="2:13" x14ac:dyDescent="0.25">
      <c r="B45" s="43"/>
      <c r="C45" s="14"/>
      <c r="D45" s="21"/>
      <c r="E45" s="21"/>
      <c r="F45" s="412"/>
      <c r="G45" s="413"/>
      <c r="H45" s="38"/>
      <c r="J45" s="370"/>
      <c r="K45" s="370"/>
      <c r="L45" s="370"/>
      <c r="M45" s="370"/>
    </row>
    <row r="46" spans="2:13" x14ac:dyDescent="0.25">
      <c r="B46" s="43"/>
      <c r="C46" s="14"/>
      <c r="D46" s="21"/>
      <c r="E46" s="21"/>
      <c r="F46" s="412"/>
      <c r="G46" s="413"/>
      <c r="H46" s="38"/>
      <c r="J46" s="370"/>
      <c r="K46" s="370"/>
      <c r="L46" s="370"/>
      <c r="M46" s="370"/>
    </row>
    <row r="47" spans="2:13" x14ac:dyDescent="0.25">
      <c r="B47" s="43"/>
      <c r="C47" s="14"/>
      <c r="D47" s="21"/>
      <c r="E47" s="21"/>
      <c r="F47" s="412"/>
      <c r="G47" s="413"/>
      <c r="H47" s="38"/>
      <c r="J47" s="370"/>
      <c r="K47" s="370"/>
      <c r="L47" s="370"/>
      <c r="M47" s="370"/>
    </row>
    <row r="48" spans="2:13" x14ac:dyDescent="0.25">
      <c r="B48" s="43"/>
      <c r="C48" s="14"/>
      <c r="D48" s="21"/>
      <c r="E48" s="21"/>
      <c r="F48" s="412"/>
      <c r="G48" s="413"/>
      <c r="H48" s="38"/>
      <c r="J48" s="370"/>
      <c r="K48" s="370"/>
      <c r="L48" s="370"/>
      <c r="M48" s="370"/>
    </row>
    <row r="49" spans="2:13" x14ac:dyDescent="0.25">
      <c r="B49" s="43"/>
      <c r="C49" s="14"/>
      <c r="D49" s="21"/>
      <c r="E49" s="21"/>
      <c r="F49" s="412"/>
      <c r="G49" s="413"/>
      <c r="H49" s="38"/>
      <c r="J49" s="370"/>
      <c r="K49" s="370"/>
      <c r="L49" s="370"/>
      <c r="M49" s="370"/>
    </row>
    <row r="50" spans="2:13" x14ac:dyDescent="0.25">
      <c r="B50" s="43"/>
      <c r="C50" s="14"/>
      <c r="D50" s="21"/>
      <c r="E50" s="21"/>
      <c r="F50" s="412"/>
      <c r="G50" s="413"/>
      <c r="H50" s="38"/>
      <c r="J50" s="370"/>
      <c r="K50" s="370"/>
      <c r="L50" s="370"/>
      <c r="M50" s="370"/>
    </row>
    <row r="51" spans="2:13" x14ac:dyDescent="0.25">
      <c r="B51" s="43"/>
      <c r="C51" s="14"/>
      <c r="D51" s="21"/>
      <c r="E51" s="21"/>
      <c r="F51" s="412"/>
      <c r="G51" s="413"/>
      <c r="H51" s="38"/>
      <c r="J51" s="370"/>
      <c r="K51" s="370"/>
      <c r="L51" s="370"/>
      <c r="M51" s="370"/>
    </row>
    <row r="52" spans="2:13" x14ac:dyDescent="0.25">
      <c r="B52" s="43"/>
      <c r="C52" s="14"/>
      <c r="D52" s="21"/>
      <c r="E52" s="21"/>
      <c r="F52" s="412"/>
      <c r="G52" s="413"/>
      <c r="H52" s="38"/>
      <c r="J52" s="370"/>
      <c r="K52" s="370"/>
      <c r="L52" s="370"/>
      <c r="M52" s="370"/>
    </row>
    <row r="53" spans="2:13" x14ac:dyDescent="0.25">
      <c r="B53" s="43"/>
      <c r="C53" s="14"/>
      <c r="D53" s="21"/>
      <c r="E53" s="21"/>
      <c r="F53" s="412"/>
      <c r="G53" s="413"/>
      <c r="H53" s="38"/>
      <c r="J53" s="370"/>
      <c r="K53" s="370"/>
      <c r="L53" s="370"/>
      <c r="M53" s="370"/>
    </row>
    <row r="54" spans="2:13" x14ac:dyDescent="0.25">
      <c r="B54" s="43"/>
      <c r="C54" s="14"/>
      <c r="D54" s="21"/>
      <c r="E54" s="21"/>
      <c r="F54" s="412"/>
      <c r="G54" s="413"/>
      <c r="H54" s="38"/>
      <c r="J54" s="370"/>
      <c r="K54" s="370"/>
      <c r="L54" s="370"/>
      <c r="M54" s="370"/>
    </row>
    <row r="55" spans="2:13" x14ac:dyDescent="0.25">
      <c r="B55" s="43"/>
      <c r="C55" s="14"/>
      <c r="D55" s="21"/>
      <c r="E55" s="21"/>
      <c r="F55" s="412"/>
      <c r="G55" s="413"/>
      <c r="H55" s="38"/>
      <c r="J55" s="370"/>
      <c r="K55" s="370"/>
      <c r="L55" s="370"/>
      <c r="M55" s="370"/>
    </row>
    <row r="56" spans="2:13" x14ac:dyDescent="0.25">
      <c r="B56" s="43"/>
      <c r="C56" s="14"/>
      <c r="D56" s="21"/>
      <c r="E56" s="21"/>
      <c r="F56" s="412"/>
      <c r="G56" s="413"/>
      <c r="H56" s="38"/>
      <c r="J56" s="370"/>
      <c r="K56" s="370"/>
      <c r="L56" s="370"/>
      <c r="M56" s="370"/>
    </row>
    <row r="57" spans="2:13" x14ac:dyDescent="0.25">
      <c r="B57" s="43"/>
      <c r="C57" s="14"/>
      <c r="D57" s="21"/>
      <c r="E57" s="21"/>
      <c r="F57" s="412"/>
      <c r="G57" s="413"/>
      <c r="H57" s="38"/>
      <c r="J57" s="370"/>
      <c r="K57" s="370"/>
      <c r="L57" s="370"/>
      <c r="M57" s="370"/>
    </row>
    <row r="58" spans="2:13" x14ac:dyDescent="0.25">
      <c r="B58" s="43"/>
      <c r="C58" s="14"/>
      <c r="D58" s="21"/>
      <c r="E58" s="21"/>
      <c r="F58" s="412"/>
      <c r="G58" s="413"/>
      <c r="H58" s="38"/>
      <c r="J58" s="370"/>
      <c r="K58" s="370"/>
      <c r="L58" s="370"/>
      <c r="M58" s="370"/>
    </row>
    <row r="59" spans="2:13" x14ac:dyDescent="0.25">
      <c r="B59" s="43"/>
      <c r="C59" s="14"/>
      <c r="D59" s="21"/>
      <c r="E59" s="21"/>
      <c r="F59" s="412"/>
      <c r="G59" s="413"/>
      <c r="H59" s="38"/>
      <c r="J59" s="370"/>
      <c r="K59" s="370"/>
      <c r="L59" s="370"/>
      <c r="M59" s="370"/>
    </row>
    <row r="60" spans="2:13" x14ac:dyDescent="0.25">
      <c r="B60" s="43"/>
      <c r="C60" s="14"/>
      <c r="D60" s="21"/>
      <c r="E60" s="21"/>
      <c r="F60" s="412"/>
      <c r="G60" s="413"/>
      <c r="H60" s="38"/>
      <c r="J60" s="370"/>
      <c r="K60" s="370"/>
      <c r="L60" s="370"/>
      <c r="M60" s="370"/>
    </row>
    <row r="61" spans="2:13" x14ac:dyDescent="0.25">
      <c r="B61" s="43"/>
      <c r="C61" s="14"/>
      <c r="D61" s="21"/>
      <c r="E61" s="21"/>
      <c r="F61" s="412"/>
      <c r="G61" s="413"/>
      <c r="H61" s="38"/>
      <c r="J61" s="370"/>
      <c r="K61" s="370"/>
      <c r="L61" s="370"/>
      <c r="M61" s="370"/>
    </row>
    <row r="62" spans="2:13" x14ac:dyDescent="0.25">
      <c r="B62" s="43"/>
      <c r="C62" s="14"/>
      <c r="D62" s="21"/>
      <c r="E62" s="21"/>
      <c r="F62" s="412"/>
      <c r="G62" s="413"/>
      <c r="H62" s="38"/>
      <c r="J62" s="370"/>
      <c r="K62" s="370"/>
      <c r="L62" s="370"/>
      <c r="M62" s="370"/>
    </row>
    <row r="63" spans="2:13" x14ac:dyDescent="0.25">
      <c r="B63" s="43"/>
      <c r="C63" s="14"/>
      <c r="D63" s="21"/>
      <c r="E63" s="21"/>
      <c r="F63" s="412"/>
      <c r="G63" s="413"/>
      <c r="H63" s="38"/>
      <c r="J63" s="370"/>
      <c r="K63" s="370"/>
      <c r="L63" s="370"/>
      <c r="M63" s="370"/>
    </row>
    <row r="64" spans="2:13" x14ac:dyDescent="0.25">
      <c r="B64" s="43"/>
      <c r="C64" s="14"/>
      <c r="D64" s="21"/>
      <c r="E64" s="21"/>
      <c r="F64" s="412"/>
      <c r="G64" s="413"/>
      <c r="H64" s="38"/>
      <c r="J64" s="370"/>
      <c r="K64" s="370"/>
      <c r="L64" s="370"/>
      <c r="M64" s="370"/>
    </row>
    <row r="65" spans="2:13" x14ac:dyDescent="0.25">
      <c r="B65" s="43"/>
      <c r="C65" s="14"/>
      <c r="D65" s="21"/>
      <c r="E65" s="21"/>
      <c r="F65" s="412"/>
      <c r="G65" s="413"/>
      <c r="H65" s="38"/>
      <c r="J65" s="370"/>
      <c r="K65" s="370"/>
      <c r="L65" s="370"/>
      <c r="M65" s="370"/>
    </row>
    <row r="66" spans="2:13" x14ac:dyDescent="0.25">
      <c r="B66" s="43"/>
      <c r="C66" s="14"/>
      <c r="D66" s="21"/>
      <c r="E66" s="21"/>
      <c r="F66" s="412"/>
      <c r="G66" s="413"/>
      <c r="H66" s="38"/>
      <c r="J66" s="370"/>
      <c r="K66" s="370"/>
      <c r="L66" s="370"/>
      <c r="M66" s="370"/>
    </row>
    <row r="67" spans="2:13" x14ac:dyDescent="0.25">
      <c r="B67" s="43"/>
      <c r="C67" s="14"/>
      <c r="D67" s="21"/>
      <c r="E67" s="21"/>
      <c r="F67" s="412"/>
      <c r="G67" s="413"/>
      <c r="H67" s="38"/>
      <c r="J67" s="370"/>
      <c r="K67" s="370"/>
      <c r="L67" s="370"/>
      <c r="M67" s="370"/>
    </row>
    <row r="68" spans="2:13" x14ac:dyDescent="0.25">
      <c r="B68" s="43"/>
      <c r="C68" s="14"/>
      <c r="D68" s="21"/>
      <c r="E68" s="21"/>
      <c r="F68" s="412"/>
      <c r="G68" s="413"/>
      <c r="H68" s="38"/>
      <c r="J68" s="370"/>
      <c r="K68" s="370"/>
      <c r="L68" s="370"/>
      <c r="M68" s="370"/>
    </row>
    <row r="69" spans="2:13" x14ac:dyDescent="0.25">
      <c r="B69" s="43"/>
      <c r="C69" s="14"/>
      <c r="D69" s="21"/>
      <c r="E69" s="21"/>
      <c r="F69" s="412"/>
      <c r="G69" s="413"/>
      <c r="H69" s="38"/>
      <c r="J69" s="370"/>
      <c r="K69" s="370"/>
      <c r="L69" s="370"/>
      <c r="M69" s="370"/>
    </row>
    <row r="70" spans="2:13" x14ac:dyDescent="0.25">
      <c r="B70" s="43"/>
      <c r="C70" s="14"/>
      <c r="D70" s="21"/>
      <c r="E70" s="21"/>
      <c r="F70" s="412"/>
      <c r="G70" s="413"/>
      <c r="H70" s="38"/>
      <c r="J70" s="370"/>
      <c r="K70" s="370"/>
      <c r="L70" s="370"/>
      <c r="M70" s="370"/>
    </row>
    <row r="71" spans="2:13" x14ac:dyDescent="0.25">
      <c r="B71" s="43"/>
      <c r="C71" s="14"/>
      <c r="D71" s="21"/>
      <c r="E71" s="21"/>
      <c r="F71" s="412"/>
      <c r="G71" s="413"/>
      <c r="H71" s="38"/>
      <c r="J71" s="370"/>
      <c r="K71" s="370"/>
      <c r="L71" s="370"/>
      <c r="M71" s="370"/>
    </row>
    <row r="72" spans="2:13" x14ac:dyDescent="0.25">
      <c r="B72" s="43"/>
      <c r="C72" s="14"/>
      <c r="D72" s="21"/>
      <c r="E72" s="21"/>
      <c r="F72" s="412"/>
      <c r="G72" s="413"/>
      <c r="H72" s="38"/>
      <c r="J72" s="370"/>
      <c r="K72" s="370"/>
      <c r="L72" s="370"/>
      <c r="M72" s="370"/>
    </row>
    <row r="73" spans="2:13" s="27" customFormat="1" ht="24.9" customHeight="1" x14ac:dyDescent="0.25">
      <c r="B73" s="28" t="str">
        <f>B11</f>
        <v>C1.3</v>
      </c>
      <c r="C73" s="29" t="str">
        <f>"TOTAL CARRIED FORWARD"&amp;IF(G73=G$1," TO SUMMARY (Page C"&amp;Page_A&amp;")","")</f>
        <v>TOTAL CARRIED FORWARD TO SUMMARY (Page C50)</v>
      </c>
      <c r="D73" s="30"/>
      <c r="E73" s="31"/>
      <c r="F73" s="415"/>
      <c r="G73" s="416"/>
      <c r="H73" s="32"/>
      <c r="J73" s="358"/>
      <c r="K73" s="358"/>
      <c r="L73" s="358"/>
      <c r="M73" s="358"/>
    </row>
  </sheetData>
  <sheetProtection algorithmName="SHA-512" hashValue="ty0lp1F6b/a9znZCqJo28QBfo6f4gaGs80ly0v06eLFScBQ9r6fxR4c5pBqv4jh0BjTgDoWBug5juGsDhSZ37Q==" saltValue="62VgrIVum2sp3WbUQFhlqA=="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F10:G72</xm:sqref>
        </x14:conditionalFormatting>
        <x14:conditionalFormatting xmlns:xm="http://schemas.microsoft.com/office/excel/2006/main">
          <x14:cfRule type="expression" priority="1" id="{C7D1F558-87B7-4ADF-854A-E6E4D09349A3}">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B1:M58"/>
  <sheetViews>
    <sheetView view="pageLayout" topLeftCell="A70" zoomScale="55" zoomScaleNormal="100" zoomScaleSheetLayoutView="55" zoomScalePageLayoutView="55" workbookViewId="0">
      <selection activeCell="G46" sqref="G46"/>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62">
        <f>MAX(G9:G429)</f>
        <v>0</v>
      </c>
    </row>
    <row r="2" spans="2:13" x14ac:dyDescent="0.25">
      <c r="B2" s="85" t="str">
        <f>Client1</f>
        <v>Province of KwaZulu-Natal</v>
      </c>
      <c r="C2" s="86"/>
      <c r="D2" s="59"/>
      <c r="E2" s="467" t="str">
        <f>"Contract No. "&amp;ContractNo</f>
        <v>Contract No. ZNB01216/00000/00/PMC/INF/21/T</v>
      </c>
      <c r="F2" s="467"/>
      <c r="G2" s="467"/>
      <c r="J2" s="375"/>
      <c r="K2" s="375"/>
      <c r="L2" s="375"/>
      <c r="M2" s="376"/>
    </row>
    <row r="3" spans="2:13" x14ac:dyDescent="0.25">
      <c r="B3" s="84" t="str">
        <f>Client2</f>
        <v>Department of Transport</v>
      </c>
      <c r="C3" s="86"/>
      <c r="D3" s="59"/>
      <c r="E3" s="59"/>
      <c r="F3" s="60"/>
      <c r="G3" s="87"/>
      <c r="J3" s="60"/>
      <c r="K3" s="60"/>
      <c r="L3" s="60"/>
      <c r="M3" s="60"/>
    </row>
    <row r="4" spans="2:13" x14ac:dyDescent="0.25">
      <c r="B4" s="61"/>
      <c r="C4" s="61"/>
      <c r="D4" s="62"/>
      <c r="E4" s="62"/>
      <c r="F4" s="63"/>
      <c r="G4" s="88"/>
      <c r="J4" s="60"/>
      <c r="K4" s="60"/>
      <c r="L4" s="60"/>
      <c r="M4" s="60"/>
    </row>
    <row r="5" spans="2:13" x14ac:dyDescent="0.25">
      <c r="B5" s="458" t="s">
        <v>8</v>
      </c>
      <c r="C5" s="459"/>
      <c r="D5" s="459"/>
      <c r="E5" s="459"/>
      <c r="F5" s="459"/>
      <c r="G5" s="464" t="str">
        <f>"CHAPTER "&amp;B11</f>
        <v>CHAPTER C1.5</v>
      </c>
      <c r="H5" s="6"/>
      <c r="J5" s="60"/>
      <c r="K5" s="60"/>
      <c r="L5" s="60"/>
      <c r="M5" s="60"/>
    </row>
    <row r="6" spans="2:13" ht="7.5" customHeight="1" x14ac:dyDescent="0.25">
      <c r="B6" s="460" t="str">
        <f>ContractDescription</f>
        <v>PROVISION OF ROUTINE AND SAFETY MAINTENANCE ON VARIOUS ROADS WITHIN THE IMPENDLE ZONE -  VULINDLELA AREA OFFICE</v>
      </c>
      <c r="C6" s="461"/>
      <c r="D6" s="461"/>
      <c r="E6" s="461"/>
      <c r="F6" s="461"/>
      <c r="G6" s="465"/>
      <c r="H6" s="8"/>
      <c r="J6" s="60"/>
      <c r="K6" s="60"/>
      <c r="L6" s="60"/>
      <c r="M6" s="60"/>
    </row>
    <row r="7" spans="2:13" ht="12.75" customHeight="1" x14ac:dyDescent="0.25">
      <c r="B7" s="460"/>
      <c r="C7" s="461"/>
      <c r="D7" s="461"/>
      <c r="E7" s="461"/>
      <c r="F7" s="461"/>
      <c r="G7" s="465"/>
      <c r="H7" s="8"/>
      <c r="J7" s="60"/>
      <c r="K7" s="60"/>
      <c r="L7" s="60"/>
      <c r="M7" s="60"/>
    </row>
    <row r="8" spans="2:13" ht="7.5" customHeight="1" x14ac:dyDescent="0.25">
      <c r="B8" s="462"/>
      <c r="C8" s="463"/>
      <c r="D8" s="463"/>
      <c r="E8" s="463"/>
      <c r="F8" s="463"/>
      <c r="G8" s="466"/>
      <c r="H8" s="8"/>
      <c r="J8" s="60"/>
      <c r="K8" s="60"/>
      <c r="L8" s="60"/>
      <c r="M8" s="60"/>
    </row>
    <row r="9" spans="2:13" s="9" customFormat="1" ht="24.9" customHeight="1" x14ac:dyDescent="0.25">
      <c r="B9" s="10" t="s">
        <v>0</v>
      </c>
      <c r="C9" s="11" t="s">
        <v>1</v>
      </c>
      <c r="D9" s="11" t="s">
        <v>2</v>
      </c>
      <c r="E9" s="11" t="s">
        <v>3</v>
      </c>
      <c r="F9" s="11" t="s">
        <v>4</v>
      </c>
      <c r="G9" s="11" t="s">
        <v>5</v>
      </c>
      <c r="H9" s="12"/>
      <c r="J9" s="367"/>
      <c r="K9" s="367"/>
      <c r="L9" s="367"/>
      <c r="M9" s="367"/>
    </row>
    <row r="10" spans="2:13" x14ac:dyDescent="0.25">
      <c r="B10" s="13"/>
      <c r="C10" s="14"/>
      <c r="D10" s="15"/>
      <c r="E10" s="15"/>
      <c r="F10" s="16"/>
      <c r="G10" s="23" t="str">
        <f t="shared" ref="G10:G13" si="0">IF(D10="","",E10*F10)</f>
        <v/>
      </c>
      <c r="H10" s="18"/>
      <c r="J10" s="368"/>
      <c r="K10" s="368"/>
      <c r="L10" s="368"/>
      <c r="M10" s="368"/>
    </row>
    <row r="11" spans="2:13" x14ac:dyDescent="0.25">
      <c r="B11" s="55" t="s">
        <v>315</v>
      </c>
      <c r="C11" s="20" t="s">
        <v>52</v>
      </c>
      <c r="D11" s="21"/>
      <c r="E11" s="21"/>
      <c r="F11" s="16"/>
      <c r="G11" s="23" t="str">
        <f t="shared" si="0"/>
        <v/>
      </c>
      <c r="H11" s="38"/>
      <c r="J11" s="369"/>
      <c r="K11" s="369"/>
      <c r="L11" s="369"/>
      <c r="M11" s="369"/>
    </row>
    <row r="12" spans="2:13" x14ac:dyDescent="0.25">
      <c r="B12" s="43"/>
      <c r="C12" s="14"/>
      <c r="D12" s="21"/>
      <c r="E12" s="21"/>
      <c r="F12" s="16"/>
      <c r="G12" s="23" t="str">
        <f t="shared" si="0"/>
        <v/>
      </c>
      <c r="H12" s="38"/>
      <c r="J12" s="369"/>
      <c r="K12" s="369"/>
      <c r="L12" s="369"/>
      <c r="M12" s="369"/>
    </row>
    <row r="13" spans="2:13" x14ac:dyDescent="0.25">
      <c r="B13" s="43"/>
      <c r="C13" s="14"/>
      <c r="D13" s="21"/>
      <c r="E13" s="22"/>
      <c r="F13" s="412"/>
      <c r="G13" s="413" t="str">
        <f t="shared" si="0"/>
        <v/>
      </c>
      <c r="J13" s="370"/>
      <c r="K13" s="370"/>
      <c r="L13" s="370"/>
      <c r="M13" s="370"/>
    </row>
    <row r="14" spans="2:13" x14ac:dyDescent="0.25">
      <c r="B14" s="43" t="s">
        <v>53</v>
      </c>
      <c r="C14" s="26" t="s">
        <v>54</v>
      </c>
      <c r="D14" s="21" t="s">
        <v>17</v>
      </c>
      <c r="E14" s="22">
        <f>_Duration</f>
        <v>24</v>
      </c>
      <c r="F14" s="412"/>
      <c r="G14" s="413"/>
      <c r="J14" s="60"/>
      <c r="K14" s="60"/>
      <c r="L14" s="60"/>
      <c r="M14" s="60"/>
    </row>
    <row r="15" spans="2:13" x14ac:dyDescent="0.25">
      <c r="B15" s="43"/>
      <c r="C15" s="26"/>
      <c r="D15" s="21"/>
      <c r="E15" s="22"/>
      <c r="F15" s="412"/>
      <c r="G15" s="413"/>
      <c r="J15" s="371"/>
      <c r="K15" s="60"/>
      <c r="L15" s="371"/>
      <c r="M15" s="371"/>
    </row>
    <row r="16" spans="2:13" x14ac:dyDescent="0.25">
      <c r="B16" s="43" t="s">
        <v>55</v>
      </c>
      <c r="C16" s="14" t="s">
        <v>56</v>
      </c>
      <c r="D16" s="21"/>
      <c r="E16" s="22"/>
      <c r="F16" s="412"/>
      <c r="G16" s="413"/>
      <c r="H16" s="38"/>
      <c r="J16" s="377"/>
      <c r="K16" s="60"/>
      <c r="L16" s="377"/>
      <c r="M16" s="377"/>
    </row>
    <row r="17" spans="2:13" x14ac:dyDescent="0.25">
      <c r="B17" s="43"/>
      <c r="C17" s="14"/>
      <c r="D17" s="21"/>
      <c r="E17" s="22"/>
      <c r="F17" s="412"/>
      <c r="G17" s="413"/>
      <c r="H17" s="38"/>
      <c r="J17" s="377"/>
      <c r="K17" s="60"/>
      <c r="L17" s="377"/>
      <c r="M17" s="377"/>
    </row>
    <row r="18" spans="2:13" x14ac:dyDescent="0.25">
      <c r="B18" s="43" t="s">
        <v>57</v>
      </c>
      <c r="C18" s="14" t="s">
        <v>62</v>
      </c>
      <c r="D18" s="21"/>
      <c r="E18" s="21"/>
      <c r="F18" s="412"/>
      <c r="G18" s="413"/>
      <c r="H18" s="38"/>
      <c r="J18" s="373"/>
      <c r="K18" s="60"/>
      <c r="L18" s="373"/>
      <c r="M18" s="373"/>
    </row>
    <row r="19" spans="2:13" x14ac:dyDescent="0.25">
      <c r="B19" s="43"/>
      <c r="C19" s="14"/>
      <c r="D19" s="21"/>
      <c r="E19" s="21"/>
      <c r="F19" s="412"/>
      <c r="G19" s="413"/>
      <c r="H19" s="38"/>
      <c r="J19" s="373"/>
      <c r="K19" s="60"/>
      <c r="L19" s="373"/>
      <c r="M19" s="373"/>
    </row>
    <row r="20" spans="2:13" ht="26.4" x14ac:dyDescent="0.25">
      <c r="B20" s="43" t="s">
        <v>34</v>
      </c>
      <c r="C20" s="14" t="s">
        <v>323</v>
      </c>
      <c r="D20" s="21" t="s">
        <v>33</v>
      </c>
      <c r="E20" s="21">
        <v>500</v>
      </c>
      <c r="F20" s="412"/>
      <c r="G20" s="413"/>
      <c r="H20" s="38"/>
      <c r="J20" s="373"/>
      <c r="K20" s="60"/>
      <c r="L20" s="373"/>
      <c r="M20" s="373"/>
    </row>
    <row r="21" spans="2:13" x14ac:dyDescent="0.25">
      <c r="B21" s="43"/>
      <c r="C21" s="14"/>
      <c r="D21" s="21"/>
      <c r="E21" s="21"/>
      <c r="F21" s="412"/>
      <c r="G21" s="413"/>
      <c r="H21" s="38"/>
      <c r="J21" s="373"/>
      <c r="K21" s="60"/>
      <c r="L21" s="373"/>
      <c r="M21" s="373"/>
    </row>
    <row r="22" spans="2:13" ht="26.4" x14ac:dyDescent="0.25">
      <c r="B22" s="43" t="s">
        <v>35</v>
      </c>
      <c r="C22" s="14" t="s">
        <v>324</v>
      </c>
      <c r="D22" s="21" t="s">
        <v>33</v>
      </c>
      <c r="E22" s="21">
        <v>500</v>
      </c>
      <c r="F22" s="412"/>
      <c r="G22" s="413"/>
      <c r="H22" s="38"/>
      <c r="J22" s="373"/>
      <c r="K22" s="60"/>
      <c r="L22" s="370"/>
      <c r="M22" s="370"/>
    </row>
    <row r="23" spans="2:13" x14ac:dyDescent="0.25">
      <c r="B23" s="43"/>
      <c r="C23" s="14"/>
      <c r="D23" s="21"/>
      <c r="E23" s="21"/>
      <c r="F23" s="412"/>
      <c r="G23" s="413"/>
      <c r="H23" s="38"/>
      <c r="J23" s="370"/>
      <c r="K23" s="60"/>
      <c r="L23" s="370"/>
      <c r="M23" s="370"/>
    </row>
    <row r="24" spans="2:13" x14ac:dyDescent="0.25">
      <c r="B24" s="43" t="s">
        <v>58</v>
      </c>
      <c r="C24" s="14" t="s">
        <v>63</v>
      </c>
      <c r="D24" s="21" t="s">
        <v>33</v>
      </c>
      <c r="E24" s="21">
        <v>400</v>
      </c>
      <c r="F24" s="412"/>
      <c r="G24" s="413"/>
      <c r="H24" s="38"/>
      <c r="J24" s="373"/>
      <c r="K24" s="60"/>
      <c r="L24" s="370"/>
      <c r="M24" s="370"/>
    </row>
    <row r="25" spans="2:13" x14ac:dyDescent="0.25">
      <c r="B25" s="43"/>
      <c r="C25" s="14"/>
      <c r="D25" s="21"/>
      <c r="E25" s="21"/>
      <c r="F25" s="412"/>
      <c r="G25" s="413"/>
      <c r="H25" s="38"/>
      <c r="J25" s="370"/>
      <c r="K25" s="60"/>
      <c r="L25" s="370"/>
      <c r="M25" s="370"/>
    </row>
    <row r="26" spans="2:13" x14ac:dyDescent="0.25">
      <c r="B26" s="43" t="s">
        <v>59</v>
      </c>
      <c r="C26" s="14" t="s">
        <v>64</v>
      </c>
      <c r="D26" s="21" t="s">
        <v>101</v>
      </c>
      <c r="E26" s="21">
        <v>3000</v>
      </c>
      <c r="F26" s="412"/>
      <c r="G26" s="413"/>
      <c r="H26" s="38"/>
      <c r="J26" s="370"/>
      <c r="K26" s="60"/>
      <c r="L26" s="370"/>
      <c r="M26" s="370"/>
    </row>
    <row r="27" spans="2:13" x14ac:dyDescent="0.25">
      <c r="B27" s="43"/>
      <c r="C27" s="14"/>
      <c r="D27" s="21"/>
      <c r="E27" s="21"/>
      <c r="F27" s="412"/>
      <c r="G27" s="413"/>
      <c r="H27" s="38"/>
      <c r="J27" s="370"/>
      <c r="K27" s="60"/>
      <c r="L27" s="370"/>
      <c r="M27" s="370"/>
    </row>
    <row r="28" spans="2:13" x14ac:dyDescent="0.25">
      <c r="B28" s="43" t="s">
        <v>60</v>
      </c>
      <c r="C28" s="14" t="s">
        <v>65</v>
      </c>
      <c r="D28" s="21" t="s">
        <v>101</v>
      </c>
      <c r="E28" s="21">
        <v>600</v>
      </c>
      <c r="F28" s="412"/>
      <c r="G28" s="413"/>
      <c r="H28" s="38"/>
      <c r="J28" s="370"/>
      <c r="K28" s="60"/>
      <c r="L28" s="370"/>
      <c r="M28" s="370"/>
    </row>
    <row r="29" spans="2:13" x14ac:dyDescent="0.25">
      <c r="B29" s="43"/>
      <c r="C29" s="102"/>
      <c r="D29" s="21"/>
      <c r="E29" s="21"/>
      <c r="F29" s="412"/>
      <c r="G29" s="413"/>
      <c r="H29" s="38"/>
      <c r="J29" s="370"/>
      <c r="K29" s="60"/>
      <c r="L29" s="370"/>
      <c r="M29" s="370"/>
    </row>
    <row r="30" spans="2:13" x14ac:dyDescent="0.25">
      <c r="B30" s="107" t="s">
        <v>418</v>
      </c>
      <c r="C30" s="158" t="s">
        <v>419</v>
      </c>
      <c r="D30" s="70"/>
      <c r="E30" s="21"/>
      <c r="F30" s="412"/>
      <c r="G30" s="413"/>
      <c r="H30" s="38"/>
      <c r="J30" s="370"/>
      <c r="K30" s="60"/>
      <c r="L30" s="370"/>
      <c r="M30" s="370"/>
    </row>
    <row r="31" spans="2:13" x14ac:dyDescent="0.25">
      <c r="B31" s="107"/>
      <c r="C31" s="158"/>
      <c r="D31" s="70"/>
      <c r="E31" s="21"/>
      <c r="F31" s="412"/>
      <c r="G31" s="413"/>
      <c r="H31" s="38"/>
      <c r="J31" s="370"/>
      <c r="K31" s="60"/>
      <c r="L31" s="370"/>
      <c r="M31" s="370"/>
    </row>
    <row r="32" spans="2:13" x14ac:dyDescent="0.25">
      <c r="B32" s="107" t="s">
        <v>35</v>
      </c>
      <c r="C32" s="158" t="s">
        <v>480</v>
      </c>
      <c r="D32" s="70" t="s">
        <v>6</v>
      </c>
      <c r="E32" s="21">
        <v>20</v>
      </c>
      <c r="F32" s="412"/>
      <c r="G32" s="413"/>
      <c r="H32" s="38"/>
      <c r="J32" s="370"/>
      <c r="K32" s="60"/>
      <c r="L32" s="370"/>
      <c r="M32" s="370"/>
    </row>
    <row r="33" spans="2:13" x14ac:dyDescent="0.25">
      <c r="B33" s="107"/>
      <c r="C33" s="158"/>
      <c r="D33" s="70"/>
      <c r="E33" s="21"/>
      <c r="F33" s="412"/>
      <c r="G33" s="413"/>
      <c r="H33" s="38"/>
      <c r="J33" s="370"/>
      <c r="K33" s="60"/>
      <c r="L33" s="370"/>
      <c r="M33" s="370"/>
    </row>
    <row r="34" spans="2:13" x14ac:dyDescent="0.25">
      <c r="B34" s="107" t="s">
        <v>40</v>
      </c>
      <c r="C34" s="158" t="s">
        <v>481</v>
      </c>
      <c r="D34" s="70" t="s">
        <v>6</v>
      </c>
      <c r="E34" s="21">
        <v>20</v>
      </c>
      <c r="F34" s="412"/>
      <c r="G34" s="413"/>
      <c r="H34" s="38"/>
      <c r="J34" s="370"/>
      <c r="K34" s="60"/>
      <c r="L34" s="370"/>
      <c r="M34" s="370"/>
    </row>
    <row r="35" spans="2:13" x14ac:dyDescent="0.25">
      <c r="B35" s="43"/>
      <c r="C35" s="25"/>
      <c r="D35" s="21"/>
      <c r="E35" s="21"/>
      <c r="F35" s="412"/>
      <c r="G35" s="413"/>
      <c r="H35" s="38"/>
      <c r="J35" s="370"/>
      <c r="K35" s="60"/>
      <c r="L35" s="370"/>
      <c r="M35" s="370"/>
    </row>
    <row r="36" spans="2:13" x14ac:dyDescent="0.25">
      <c r="B36" s="43" t="s">
        <v>61</v>
      </c>
      <c r="C36" s="14" t="s">
        <v>68</v>
      </c>
      <c r="D36" s="21" t="s">
        <v>17</v>
      </c>
      <c r="E36" s="21">
        <f>_Duration*2/3</f>
        <v>16</v>
      </c>
      <c r="F36" s="412"/>
      <c r="G36" s="413"/>
      <c r="H36" s="38"/>
      <c r="J36" s="370"/>
      <c r="K36" s="60"/>
      <c r="L36" s="370"/>
      <c r="M36" s="370"/>
    </row>
    <row r="37" spans="2:13" x14ac:dyDescent="0.25">
      <c r="B37" s="43"/>
      <c r="C37" s="14"/>
      <c r="D37" s="21"/>
      <c r="E37" s="21"/>
      <c r="F37" s="412"/>
      <c r="G37" s="413"/>
      <c r="H37" s="38"/>
      <c r="J37" s="370"/>
      <c r="K37" s="60"/>
      <c r="L37" s="370"/>
      <c r="M37" s="370"/>
    </row>
    <row r="38" spans="2:13" x14ac:dyDescent="0.25">
      <c r="B38" s="282" t="s">
        <v>348</v>
      </c>
      <c r="C38" s="283" t="s">
        <v>341</v>
      </c>
      <c r="D38" s="284"/>
      <c r="E38" s="22"/>
      <c r="F38" s="412"/>
      <c r="G38" s="413"/>
      <c r="H38" s="38"/>
      <c r="J38" s="370"/>
      <c r="K38" s="60"/>
      <c r="L38" s="370"/>
      <c r="M38" s="370"/>
    </row>
    <row r="39" spans="2:13" x14ac:dyDescent="0.25">
      <c r="B39" s="285"/>
      <c r="C39" s="283"/>
      <c r="D39" s="284"/>
      <c r="E39" s="22"/>
      <c r="F39" s="412"/>
      <c r="G39" s="413"/>
      <c r="H39" s="38"/>
      <c r="J39" s="370"/>
      <c r="K39" s="60"/>
      <c r="L39" s="370"/>
      <c r="M39" s="370"/>
    </row>
    <row r="40" spans="2:13" x14ac:dyDescent="0.25">
      <c r="B40" s="285"/>
      <c r="C40" s="283" t="s">
        <v>342</v>
      </c>
      <c r="D40" s="284" t="s">
        <v>343</v>
      </c>
      <c r="E40" s="329">
        <v>600</v>
      </c>
      <c r="F40" s="412"/>
      <c r="G40" s="413"/>
      <c r="H40" s="38"/>
      <c r="J40" s="370"/>
      <c r="K40" s="60"/>
      <c r="L40" s="370"/>
      <c r="M40" s="370"/>
    </row>
    <row r="41" spans="2:13" x14ac:dyDescent="0.25">
      <c r="B41" s="285"/>
      <c r="C41" s="283"/>
      <c r="D41" s="284"/>
      <c r="E41" s="179"/>
      <c r="F41" s="412"/>
      <c r="G41" s="413"/>
      <c r="H41" s="38"/>
      <c r="J41" s="370"/>
      <c r="K41" s="60"/>
      <c r="L41" s="370"/>
      <c r="M41" s="370"/>
    </row>
    <row r="42" spans="2:13" ht="22.8" x14ac:dyDescent="0.25">
      <c r="B42" s="285"/>
      <c r="C42" s="283" t="s">
        <v>344</v>
      </c>
      <c r="D42" s="284" t="s">
        <v>343</v>
      </c>
      <c r="E42" s="179">
        <v>300</v>
      </c>
      <c r="F42" s="412"/>
      <c r="G42" s="413"/>
      <c r="H42" s="38"/>
      <c r="J42" s="370"/>
      <c r="K42" s="60"/>
      <c r="L42" s="370"/>
      <c r="M42" s="370"/>
    </row>
    <row r="43" spans="2:13" x14ac:dyDescent="0.25">
      <c r="B43" s="285"/>
      <c r="C43" s="283"/>
      <c r="D43" s="284"/>
      <c r="E43" s="179"/>
      <c r="F43" s="412"/>
      <c r="G43" s="413"/>
      <c r="H43" s="38"/>
      <c r="J43" s="370"/>
      <c r="K43" s="60"/>
      <c r="L43" s="370"/>
      <c r="M43" s="370"/>
    </row>
    <row r="44" spans="2:13" x14ac:dyDescent="0.25">
      <c r="B44" s="285"/>
      <c r="C44" s="283" t="s">
        <v>345</v>
      </c>
      <c r="D44" s="284"/>
      <c r="E44" s="179"/>
      <c r="F44" s="412"/>
      <c r="G44" s="413"/>
      <c r="H44" s="38"/>
      <c r="J44" s="370"/>
      <c r="K44" s="60"/>
      <c r="L44" s="370"/>
      <c r="M44" s="370"/>
    </row>
    <row r="45" spans="2:13" x14ac:dyDescent="0.25">
      <c r="B45" s="285"/>
      <c r="C45" s="283"/>
      <c r="D45" s="284"/>
      <c r="E45" s="179"/>
      <c r="F45" s="412"/>
      <c r="G45" s="413"/>
      <c r="H45" s="38"/>
      <c r="J45" s="370"/>
      <c r="K45" s="60"/>
      <c r="L45" s="370"/>
      <c r="M45" s="370"/>
    </row>
    <row r="46" spans="2:13" ht="22.8" x14ac:dyDescent="0.25">
      <c r="B46" s="285"/>
      <c r="C46" s="283" t="s">
        <v>346</v>
      </c>
      <c r="D46" s="284" t="s">
        <v>343</v>
      </c>
      <c r="E46" s="179">
        <v>300</v>
      </c>
      <c r="F46" s="412"/>
      <c r="G46" s="413"/>
      <c r="H46" s="38"/>
      <c r="J46" s="370"/>
      <c r="K46" s="60"/>
      <c r="L46" s="370"/>
      <c r="M46" s="370"/>
    </row>
    <row r="47" spans="2:13" x14ac:dyDescent="0.25">
      <c r="B47" s="285"/>
      <c r="C47" s="283"/>
      <c r="D47" s="284"/>
      <c r="E47" s="179"/>
      <c r="F47" s="412"/>
      <c r="G47" s="413"/>
      <c r="H47" s="38"/>
      <c r="J47" s="370"/>
      <c r="K47" s="60"/>
      <c r="L47" s="370"/>
      <c r="M47" s="370"/>
    </row>
    <row r="48" spans="2:13" ht="22.8" x14ac:dyDescent="0.25">
      <c r="B48" s="285"/>
      <c r="C48" s="283" t="s">
        <v>347</v>
      </c>
      <c r="D48" s="284" t="s">
        <v>343</v>
      </c>
      <c r="E48" s="179">
        <v>150</v>
      </c>
      <c r="F48" s="412"/>
      <c r="G48" s="413"/>
      <c r="H48" s="38"/>
      <c r="J48" s="370"/>
      <c r="K48" s="60"/>
      <c r="L48" s="370"/>
      <c r="M48" s="370"/>
    </row>
    <row r="49" spans="2:13" x14ac:dyDescent="0.25">
      <c r="B49" s="43"/>
      <c r="C49" s="14"/>
      <c r="D49" s="21"/>
      <c r="E49" s="21"/>
      <c r="F49" s="412"/>
      <c r="G49" s="413" t="str">
        <f t="shared" ref="G49:G55" si="1">IF(D49="","",E49*F49)</f>
        <v/>
      </c>
      <c r="H49" s="38"/>
      <c r="J49" s="370"/>
      <c r="K49" s="60"/>
      <c r="L49" s="370"/>
      <c r="M49" s="370"/>
    </row>
    <row r="50" spans="2:13" x14ac:dyDescent="0.25">
      <c r="B50" s="43"/>
      <c r="C50" s="14"/>
      <c r="D50" s="21"/>
      <c r="E50" s="21"/>
      <c r="F50" s="412"/>
      <c r="G50" s="413"/>
      <c r="H50" s="38"/>
      <c r="J50" s="370"/>
      <c r="K50" s="60"/>
      <c r="L50" s="370"/>
      <c r="M50" s="370"/>
    </row>
    <row r="51" spans="2:13" x14ac:dyDescent="0.25">
      <c r="B51" s="43"/>
      <c r="C51" s="14"/>
      <c r="D51" s="21"/>
      <c r="E51" s="21"/>
      <c r="F51" s="412"/>
      <c r="G51" s="413"/>
      <c r="H51" s="38"/>
      <c r="J51" s="370"/>
      <c r="K51" s="60"/>
      <c r="L51" s="370"/>
      <c r="M51" s="370"/>
    </row>
    <row r="52" spans="2:13" x14ac:dyDescent="0.25">
      <c r="B52" s="43"/>
      <c r="C52" s="14"/>
      <c r="D52" s="21"/>
      <c r="E52" s="21"/>
      <c r="F52" s="412"/>
      <c r="G52" s="413"/>
      <c r="H52" s="38"/>
      <c r="J52" s="370"/>
      <c r="K52" s="60"/>
      <c r="L52" s="370"/>
      <c r="M52" s="370"/>
    </row>
    <row r="53" spans="2:13" x14ac:dyDescent="0.25">
      <c r="B53" s="43"/>
      <c r="C53" s="14"/>
      <c r="D53" s="21"/>
      <c r="E53" s="21"/>
      <c r="F53" s="412"/>
      <c r="G53" s="413"/>
      <c r="H53" s="38"/>
      <c r="J53" s="370"/>
      <c r="K53" s="60"/>
      <c r="L53" s="370"/>
      <c r="M53" s="370"/>
    </row>
    <row r="54" spans="2:13" x14ac:dyDescent="0.25">
      <c r="B54" s="43"/>
      <c r="C54" s="14"/>
      <c r="D54" s="21"/>
      <c r="E54" s="21"/>
      <c r="F54" s="412"/>
      <c r="G54" s="413"/>
      <c r="H54" s="38"/>
      <c r="J54" s="370"/>
      <c r="K54" s="60"/>
      <c r="L54" s="370"/>
      <c r="M54" s="370"/>
    </row>
    <row r="55" spans="2:13" x14ac:dyDescent="0.25">
      <c r="B55" s="43"/>
      <c r="C55" s="14"/>
      <c r="D55" s="21"/>
      <c r="E55" s="21"/>
      <c r="F55" s="412"/>
      <c r="G55" s="413" t="str">
        <f t="shared" si="1"/>
        <v/>
      </c>
      <c r="H55" s="38"/>
      <c r="J55" s="370"/>
      <c r="K55" s="60"/>
      <c r="L55" s="370"/>
      <c r="M55" s="370"/>
    </row>
    <row r="56" spans="2:13" x14ac:dyDescent="0.25">
      <c r="B56" s="43"/>
      <c r="C56" s="14"/>
      <c r="D56" s="21"/>
      <c r="E56" s="21"/>
      <c r="F56" s="412"/>
      <c r="G56" s="413"/>
      <c r="H56" s="38"/>
      <c r="J56" s="370"/>
      <c r="K56" s="60"/>
      <c r="L56" s="370"/>
      <c r="M56" s="370"/>
    </row>
    <row r="57" spans="2:13" x14ac:dyDescent="0.25">
      <c r="B57" s="43"/>
      <c r="C57" s="14"/>
      <c r="D57" s="21"/>
      <c r="E57" s="21"/>
      <c r="F57" s="412"/>
      <c r="G57" s="413" t="str">
        <f>IF(D57="","",E57*F57)</f>
        <v/>
      </c>
      <c r="H57" s="38"/>
      <c r="J57" s="370"/>
      <c r="K57" s="60"/>
      <c r="L57" s="370"/>
      <c r="M57" s="370"/>
    </row>
    <row r="58" spans="2:13" s="27" customFormat="1" ht="20.100000000000001" customHeight="1" x14ac:dyDescent="0.25">
      <c r="B58" s="64" t="str">
        <f>$B$11</f>
        <v>C1.5</v>
      </c>
      <c r="C58" s="29" t="str">
        <f>"TOTAL CARRIED FORWARD"&amp;IF(G58=G$1," TO SUMMARY (Page C"&amp;Page_A&amp;")","")</f>
        <v>TOTAL CARRIED FORWARD TO SUMMARY (Page C50)</v>
      </c>
      <c r="D58" s="30"/>
      <c r="E58" s="31"/>
      <c r="F58" s="415"/>
      <c r="G58" s="416"/>
      <c r="H58" s="32"/>
      <c r="J58" s="358"/>
      <c r="K58" s="60"/>
      <c r="L58" s="358"/>
      <c r="M58" s="358"/>
    </row>
  </sheetData>
  <sheetProtection algorithmName="SHA-512" hashValue="tSJWOOfrvICO9KuYV8vfUR+KhbLzk1DR/ydjRxtclo/8HJ7k2xbljVukthCJKqrlVdYSfsdKXnpIL0RI7wXc5w==" saltValue="8lg05e3f+NIN9sB/FCjV6A=="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32"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M49"/>
  <sheetViews>
    <sheetView view="pageLayout" topLeftCell="A37" zoomScale="70" zoomScaleNormal="125" zoomScaleSheetLayoutView="100" zoomScalePageLayoutView="70" workbookViewId="0">
      <selection activeCell="F15" sqref="F15:G40"/>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0" width="8.44140625" style="1" bestFit="1" customWidth="1"/>
    <col min="11" max="11" width="10.6640625" style="1" bestFit="1" customWidth="1"/>
    <col min="12" max="16384" width="6.88671875" style="1"/>
  </cols>
  <sheetData>
    <row r="1" spans="2:13" x14ac:dyDescent="0.25">
      <c r="G1" s="162">
        <f>MAX(G9:G491)</f>
        <v>0</v>
      </c>
    </row>
    <row r="2" spans="2:13" x14ac:dyDescent="0.25">
      <c r="B2" s="272" t="str">
        <f>Client1</f>
        <v>Province of KwaZulu-Natal</v>
      </c>
      <c r="C2" s="86"/>
      <c r="D2" s="59"/>
      <c r="E2" s="467" t="str">
        <f>"Contract No. "&amp;ContractNo</f>
        <v>Contract No. ZNB01216/00000/00/PMC/INF/21/T</v>
      </c>
      <c r="F2" s="467"/>
      <c r="G2" s="467"/>
      <c r="J2" s="222"/>
      <c r="K2" s="222"/>
      <c r="L2" s="222"/>
      <c r="M2" s="223"/>
    </row>
    <row r="3" spans="2:13" x14ac:dyDescent="0.25">
      <c r="B3" s="268" t="str">
        <f>Client2</f>
        <v>Department of Transport</v>
      </c>
      <c r="C3" s="86"/>
      <c r="D3" s="59"/>
      <c r="E3" s="59"/>
      <c r="F3" s="60"/>
      <c r="G3" s="87"/>
      <c r="J3" s="60"/>
      <c r="K3" s="60"/>
      <c r="L3" s="60"/>
      <c r="M3" s="60"/>
    </row>
    <row r="4" spans="2:13" x14ac:dyDescent="0.25">
      <c r="B4" s="61"/>
      <c r="C4" s="61"/>
      <c r="D4" s="269"/>
      <c r="E4" s="269"/>
      <c r="F4" s="63"/>
      <c r="G4" s="88"/>
      <c r="J4" s="60"/>
      <c r="K4" s="60"/>
      <c r="L4" s="60"/>
      <c r="M4" s="60"/>
    </row>
    <row r="5" spans="2:13" x14ac:dyDescent="0.25">
      <c r="B5" s="458" t="s">
        <v>8</v>
      </c>
      <c r="C5" s="459"/>
      <c r="D5" s="459"/>
      <c r="E5" s="459"/>
      <c r="F5" s="459"/>
      <c r="G5" s="464" t="str">
        <f>"CHAPTER "&amp;B11</f>
        <v>CHAPTER C1.6</v>
      </c>
      <c r="H5" s="270"/>
      <c r="J5" s="60"/>
      <c r="K5" s="60"/>
      <c r="L5" s="60"/>
      <c r="M5" s="60"/>
    </row>
    <row r="6" spans="2:13" ht="7.5" customHeight="1" x14ac:dyDescent="0.25">
      <c r="B6" s="460" t="str">
        <f>ContractDescription</f>
        <v>PROVISION OF ROUTINE AND SAFETY MAINTENANCE ON VARIOUS ROADS WITHIN THE IMPENDLE ZONE -  VULINDLELA AREA OFFICE</v>
      </c>
      <c r="C6" s="461"/>
      <c r="D6" s="461"/>
      <c r="E6" s="461"/>
      <c r="F6" s="461"/>
      <c r="G6" s="465"/>
      <c r="H6" s="117"/>
      <c r="J6" s="60"/>
      <c r="K6" s="60"/>
      <c r="L6" s="60"/>
      <c r="M6" s="60"/>
    </row>
    <row r="7" spans="2:13" ht="12.75" customHeight="1" x14ac:dyDescent="0.25">
      <c r="B7" s="460"/>
      <c r="C7" s="461"/>
      <c r="D7" s="461"/>
      <c r="E7" s="461"/>
      <c r="F7" s="461"/>
      <c r="G7" s="465"/>
      <c r="H7" s="117"/>
      <c r="J7" s="60"/>
      <c r="K7" s="60"/>
      <c r="L7" s="60"/>
      <c r="M7" s="60"/>
    </row>
    <row r="8" spans="2:13" ht="7.5" customHeight="1" x14ac:dyDescent="0.25">
      <c r="B8" s="462"/>
      <c r="C8" s="463"/>
      <c r="D8" s="463"/>
      <c r="E8" s="463"/>
      <c r="F8" s="463"/>
      <c r="G8" s="466"/>
      <c r="H8" s="117"/>
      <c r="J8" s="60"/>
      <c r="K8" s="60"/>
      <c r="L8" s="60"/>
      <c r="M8" s="60"/>
    </row>
    <row r="9" spans="2:13" s="9" customFormat="1" ht="24.9" customHeight="1" x14ac:dyDescent="0.25">
      <c r="B9" s="10" t="s">
        <v>0</v>
      </c>
      <c r="C9" s="11" t="s">
        <v>1</v>
      </c>
      <c r="D9" s="11" t="s">
        <v>2</v>
      </c>
      <c r="E9" s="11" t="s">
        <v>3</v>
      </c>
      <c r="F9" s="11" t="s">
        <v>4</v>
      </c>
      <c r="G9" s="11" t="s">
        <v>5</v>
      </c>
      <c r="H9" s="271"/>
      <c r="J9" s="367"/>
      <c r="K9" s="367"/>
      <c r="L9" s="367"/>
      <c r="M9" s="367"/>
    </row>
    <row r="10" spans="2:13" x14ac:dyDescent="0.25">
      <c r="B10" s="43"/>
      <c r="C10" s="14"/>
      <c r="D10" s="15"/>
      <c r="E10" s="15"/>
      <c r="F10" s="16"/>
      <c r="G10" s="23" t="str">
        <f t="shared" ref="G10:G14" si="0">IF(D10="","",E10*F10)</f>
        <v/>
      </c>
      <c r="H10" s="18"/>
      <c r="J10" s="368"/>
      <c r="K10" s="368"/>
      <c r="L10" s="368"/>
      <c r="M10" s="368"/>
    </row>
    <row r="11" spans="2:13" x14ac:dyDescent="0.25">
      <c r="B11" s="55" t="s">
        <v>69</v>
      </c>
      <c r="C11" s="20" t="s">
        <v>70</v>
      </c>
      <c r="D11" s="21"/>
      <c r="E11" s="21"/>
      <c r="F11" s="16"/>
      <c r="G11" s="23" t="str">
        <f t="shared" si="0"/>
        <v/>
      </c>
      <c r="H11" s="38"/>
      <c r="J11" s="369"/>
      <c r="K11" s="369"/>
      <c r="L11" s="369"/>
      <c r="M11" s="369"/>
    </row>
    <row r="12" spans="2:13" x14ac:dyDescent="0.25">
      <c r="B12" s="43"/>
      <c r="C12" s="14"/>
      <c r="D12" s="21"/>
      <c r="E12" s="21"/>
      <c r="F12" s="16"/>
      <c r="G12" s="23" t="str">
        <f t="shared" si="0"/>
        <v/>
      </c>
      <c r="H12" s="38"/>
      <c r="J12" s="369"/>
      <c r="K12" s="369"/>
      <c r="L12" s="369"/>
      <c r="M12" s="369"/>
    </row>
    <row r="13" spans="2:13" x14ac:dyDescent="0.25">
      <c r="B13" s="43" t="s">
        <v>71</v>
      </c>
      <c r="C13" s="14" t="s">
        <v>72</v>
      </c>
      <c r="D13" s="21"/>
      <c r="E13" s="21"/>
      <c r="F13" s="16"/>
      <c r="G13" s="23" t="str">
        <f t="shared" si="0"/>
        <v/>
      </c>
      <c r="H13" s="38"/>
      <c r="J13" s="378"/>
      <c r="K13" s="60"/>
      <c r="L13" s="378"/>
      <c r="M13" s="378"/>
    </row>
    <row r="14" spans="2:13" x14ac:dyDescent="0.25">
      <c r="B14" s="43"/>
      <c r="C14" s="14"/>
      <c r="D14" s="21"/>
      <c r="E14" s="21"/>
      <c r="F14" s="16"/>
      <c r="G14" s="23" t="str">
        <f t="shared" si="0"/>
        <v/>
      </c>
      <c r="H14" s="38"/>
      <c r="J14" s="368"/>
      <c r="K14" s="266"/>
      <c r="L14" s="369"/>
      <c r="M14" s="369"/>
    </row>
    <row r="15" spans="2:13" ht="26.4" x14ac:dyDescent="0.25">
      <c r="B15" s="43" t="s">
        <v>73</v>
      </c>
      <c r="C15" s="14" t="s">
        <v>75</v>
      </c>
      <c r="D15" s="21" t="s">
        <v>21</v>
      </c>
      <c r="E15" s="286">
        <v>0.2</v>
      </c>
      <c r="F15" s="412"/>
      <c r="G15" s="413"/>
      <c r="H15" s="39"/>
      <c r="J15" s="379"/>
      <c r="K15" s="266"/>
      <c r="L15" s="369"/>
      <c r="M15" s="369"/>
    </row>
    <row r="16" spans="2:13" x14ac:dyDescent="0.25">
      <c r="B16" s="43"/>
      <c r="C16" s="14"/>
      <c r="D16" s="21"/>
      <c r="E16" s="22"/>
      <c r="F16" s="412"/>
      <c r="G16" s="413"/>
      <c r="H16" s="39"/>
      <c r="J16" s="380"/>
      <c r="K16" s="266"/>
      <c r="L16" s="369"/>
      <c r="M16" s="369"/>
    </row>
    <row r="17" spans="2:13" ht="26.4" x14ac:dyDescent="0.25">
      <c r="B17" s="43" t="s">
        <v>74</v>
      </c>
      <c r="C17" s="14" t="s">
        <v>76</v>
      </c>
      <c r="D17" s="21" t="s">
        <v>21</v>
      </c>
      <c r="E17" s="286">
        <v>0.2</v>
      </c>
      <c r="F17" s="412"/>
      <c r="G17" s="413"/>
      <c r="H17" s="39"/>
      <c r="J17" s="379"/>
      <c r="K17" s="266"/>
      <c r="L17" s="369"/>
      <c r="M17" s="369"/>
    </row>
    <row r="18" spans="2:13" x14ac:dyDescent="0.25">
      <c r="B18" s="43"/>
      <c r="C18" s="14"/>
      <c r="D18" s="21"/>
      <c r="E18" s="22"/>
      <c r="F18" s="412"/>
      <c r="G18" s="413"/>
      <c r="H18" s="39"/>
      <c r="J18" s="380"/>
      <c r="K18" s="266"/>
      <c r="L18" s="369"/>
      <c r="M18" s="369"/>
    </row>
    <row r="19" spans="2:13" x14ac:dyDescent="0.25">
      <c r="B19" s="43"/>
      <c r="C19" s="14"/>
      <c r="D19" s="21"/>
      <c r="E19" s="22"/>
      <c r="F19" s="412"/>
      <c r="G19" s="413"/>
      <c r="H19" s="38"/>
      <c r="J19" s="380"/>
      <c r="K19" s="266"/>
      <c r="L19" s="369"/>
      <c r="M19" s="369"/>
    </row>
    <row r="20" spans="2:13" x14ac:dyDescent="0.25">
      <c r="B20" s="43" t="s">
        <v>77</v>
      </c>
      <c r="C20" s="14" t="s">
        <v>78</v>
      </c>
      <c r="D20" s="21"/>
      <c r="E20" s="22"/>
      <c r="F20" s="412"/>
      <c r="G20" s="413"/>
      <c r="H20" s="38"/>
      <c r="J20" s="380"/>
      <c r="K20" s="266"/>
      <c r="L20" s="369"/>
      <c r="M20" s="369"/>
    </row>
    <row r="21" spans="2:13" x14ac:dyDescent="0.25">
      <c r="B21" s="43"/>
      <c r="C21" s="14"/>
      <c r="D21" s="21"/>
      <c r="E21" s="22"/>
      <c r="F21" s="412"/>
      <c r="G21" s="413"/>
      <c r="H21" s="40"/>
      <c r="J21" s="380"/>
      <c r="K21" s="266"/>
      <c r="L21" s="369"/>
      <c r="M21" s="369"/>
    </row>
    <row r="22" spans="2:13" ht="26.4" x14ac:dyDescent="0.25">
      <c r="B22" s="43" t="s">
        <v>79</v>
      </c>
      <c r="C22" s="14" t="s">
        <v>339</v>
      </c>
      <c r="D22" s="21" t="s">
        <v>21</v>
      </c>
      <c r="E22" s="286">
        <v>0.2</v>
      </c>
      <c r="F22" s="412"/>
      <c r="G22" s="413"/>
      <c r="J22" s="379"/>
      <c r="K22" s="266"/>
      <c r="L22" s="369"/>
      <c r="M22" s="369"/>
    </row>
    <row r="23" spans="2:13" x14ac:dyDescent="0.25">
      <c r="B23" s="43"/>
      <c r="C23" s="14"/>
      <c r="D23" s="21"/>
      <c r="E23" s="22"/>
      <c r="F23" s="412"/>
      <c r="G23" s="413"/>
      <c r="J23" s="380"/>
      <c r="K23" s="266"/>
      <c r="L23" s="369"/>
      <c r="M23" s="369"/>
    </row>
    <row r="24" spans="2:13" ht="39.6" x14ac:dyDescent="0.25">
      <c r="B24" s="43" t="s">
        <v>80</v>
      </c>
      <c r="C24" s="14" t="s">
        <v>340</v>
      </c>
      <c r="D24" s="21" t="s">
        <v>21</v>
      </c>
      <c r="E24" s="286">
        <v>0.2</v>
      </c>
      <c r="F24" s="412"/>
      <c r="G24" s="413"/>
      <c r="J24" s="379"/>
      <c r="K24" s="266"/>
      <c r="L24" s="369"/>
      <c r="M24" s="369"/>
    </row>
    <row r="25" spans="2:13" x14ac:dyDescent="0.25">
      <c r="B25" s="43"/>
      <c r="C25" s="14"/>
      <c r="D25" s="21"/>
      <c r="E25" s="22"/>
      <c r="F25" s="412"/>
      <c r="G25" s="413"/>
      <c r="J25" s="381"/>
      <c r="K25" s="60"/>
      <c r="L25" s="369"/>
      <c r="M25" s="369"/>
    </row>
    <row r="26" spans="2:13" ht="26.4" x14ac:dyDescent="0.25">
      <c r="B26" s="43" t="s">
        <v>349</v>
      </c>
      <c r="C26" s="283" t="s">
        <v>356</v>
      </c>
      <c r="D26" s="284"/>
      <c r="E26" s="21"/>
      <c r="F26" s="412"/>
      <c r="G26" s="413"/>
      <c r="H26" s="39"/>
      <c r="J26" s="369"/>
      <c r="K26" s="60"/>
      <c r="L26" s="369"/>
      <c r="M26" s="369"/>
    </row>
    <row r="27" spans="2:13" x14ac:dyDescent="0.25">
      <c r="B27" s="43"/>
      <c r="C27" s="283"/>
      <c r="D27" s="284"/>
      <c r="E27" s="21"/>
      <c r="F27" s="412"/>
      <c r="G27" s="413"/>
      <c r="H27" s="39"/>
      <c r="J27" s="369"/>
      <c r="K27" s="60"/>
      <c r="L27" s="369"/>
      <c r="M27" s="369"/>
    </row>
    <row r="28" spans="2:13" x14ac:dyDescent="0.25">
      <c r="B28" s="43"/>
      <c r="C28" s="283" t="s">
        <v>350</v>
      </c>
      <c r="D28" s="284"/>
      <c r="E28" s="21"/>
      <c r="F28" s="412"/>
      <c r="G28" s="413"/>
      <c r="H28" s="39"/>
      <c r="J28" s="369"/>
      <c r="K28" s="60"/>
      <c r="L28" s="369"/>
      <c r="M28" s="369"/>
    </row>
    <row r="29" spans="2:13" x14ac:dyDescent="0.25">
      <c r="B29" s="43"/>
      <c r="C29" s="283"/>
      <c r="D29" s="284"/>
      <c r="E29" s="21"/>
      <c r="F29" s="412"/>
      <c r="G29" s="413"/>
      <c r="H29" s="39"/>
      <c r="J29" s="369"/>
      <c r="K29" s="60"/>
      <c r="L29" s="369"/>
      <c r="M29" s="369"/>
    </row>
    <row r="30" spans="2:13" x14ac:dyDescent="0.25">
      <c r="B30" s="43"/>
      <c r="C30" s="283" t="s">
        <v>351</v>
      </c>
      <c r="D30" s="284" t="s">
        <v>33</v>
      </c>
      <c r="E30" s="70">
        <v>1000</v>
      </c>
      <c r="F30" s="412"/>
      <c r="G30" s="413"/>
      <c r="H30" s="39"/>
      <c r="J30" s="369"/>
      <c r="K30" s="60"/>
      <c r="L30" s="369"/>
      <c r="M30" s="369"/>
    </row>
    <row r="31" spans="2:13" x14ac:dyDescent="0.25">
      <c r="B31" s="43"/>
      <c r="C31" s="283"/>
      <c r="D31" s="284"/>
      <c r="E31" s="70"/>
      <c r="F31" s="412"/>
      <c r="G31" s="413"/>
      <c r="H31" s="39"/>
      <c r="J31" s="369"/>
      <c r="K31" s="60"/>
      <c r="L31" s="369"/>
      <c r="M31" s="369"/>
    </row>
    <row r="32" spans="2:13" x14ac:dyDescent="0.25">
      <c r="B32" s="43"/>
      <c r="C32" s="283" t="s">
        <v>352</v>
      </c>
      <c r="D32" s="284" t="s">
        <v>33</v>
      </c>
      <c r="E32" s="70">
        <v>100</v>
      </c>
      <c r="F32" s="412"/>
      <c r="G32" s="413"/>
      <c r="H32" s="39"/>
      <c r="J32" s="369"/>
      <c r="K32" s="60"/>
      <c r="L32" s="369"/>
      <c r="M32" s="369"/>
    </row>
    <row r="33" spans="2:13" x14ac:dyDescent="0.25">
      <c r="B33" s="43"/>
      <c r="C33" s="283"/>
      <c r="D33" s="284"/>
      <c r="E33" s="70"/>
      <c r="F33" s="412"/>
      <c r="G33" s="413"/>
      <c r="H33" s="39"/>
      <c r="J33" s="369"/>
      <c r="K33" s="60"/>
      <c r="L33" s="369"/>
      <c r="M33" s="369"/>
    </row>
    <row r="34" spans="2:13" x14ac:dyDescent="0.25">
      <c r="B34" s="43"/>
      <c r="C34" s="283" t="s">
        <v>353</v>
      </c>
      <c r="D34" s="284" t="s">
        <v>33</v>
      </c>
      <c r="E34" s="70">
        <v>100</v>
      </c>
      <c r="F34" s="412"/>
      <c r="G34" s="413"/>
      <c r="H34" s="39"/>
      <c r="J34" s="369"/>
      <c r="K34" s="60"/>
      <c r="L34" s="369"/>
      <c r="M34" s="369"/>
    </row>
    <row r="35" spans="2:13" x14ac:dyDescent="0.25">
      <c r="B35" s="43"/>
      <c r="C35" s="283"/>
      <c r="D35" s="284"/>
      <c r="E35" s="70"/>
      <c r="F35" s="412"/>
      <c r="G35" s="413"/>
      <c r="H35" s="39"/>
      <c r="J35" s="369"/>
      <c r="K35" s="60"/>
      <c r="L35" s="369"/>
      <c r="M35" s="369"/>
    </row>
    <row r="36" spans="2:13" x14ac:dyDescent="0.25">
      <c r="B36" s="43"/>
      <c r="C36" s="283" t="s">
        <v>354</v>
      </c>
      <c r="D36" s="284" t="s">
        <v>33</v>
      </c>
      <c r="E36" s="70">
        <v>100</v>
      </c>
      <c r="F36" s="412"/>
      <c r="G36" s="413"/>
      <c r="H36" s="39"/>
      <c r="J36" s="369"/>
      <c r="K36" s="60"/>
      <c r="L36" s="369"/>
      <c r="M36" s="369"/>
    </row>
    <row r="37" spans="2:13" x14ac:dyDescent="0.25">
      <c r="B37" s="43"/>
      <c r="C37" s="283"/>
      <c r="D37" s="284"/>
      <c r="E37" s="70"/>
      <c r="F37" s="412"/>
      <c r="G37" s="413"/>
      <c r="H37" s="39"/>
      <c r="J37" s="369"/>
      <c r="K37" s="60"/>
      <c r="L37" s="369"/>
      <c r="M37" s="369"/>
    </row>
    <row r="38" spans="2:13" x14ac:dyDescent="0.25">
      <c r="B38" s="43"/>
      <c r="C38" s="283" t="s">
        <v>355</v>
      </c>
      <c r="D38" s="284" t="s">
        <v>33</v>
      </c>
      <c r="E38" s="70">
        <v>1000</v>
      </c>
      <c r="F38" s="412"/>
      <c r="G38" s="413"/>
      <c r="H38" s="39"/>
      <c r="J38" s="369"/>
      <c r="K38" s="60"/>
      <c r="L38" s="369"/>
      <c r="M38" s="369"/>
    </row>
    <row r="39" spans="2:13" x14ac:dyDescent="0.25">
      <c r="B39" s="43"/>
      <c r="C39" s="14"/>
      <c r="D39" s="21"/>
      <c r="E39" s="21"/>
      <c r="F39" s="412"/>
      <c r="G39" s="413"/>
      <c r="H39" s="38"/>
      <c r="J39" s="60"/>
      <c r="K39" s="60"/>
      <c r="L39" s="60"/>
      <c r="M39" s="60"/>
    </row>
    <row r="40" spans="2:13" s="27" customFormat="1" ht="20.100000000000001" customHeight="1" x14ac:dyDescent="0.25">
      <c r="B40" s="64" t="str">
        <f>$B$11</f>
        <v>C1.6</v>
      </c>
      <c r="C40" s="29" t="str">
        <f>"TOTAL CARRIED FORWARD"&amp;IF(G40=G$1," TO SUMMARY (Page C"&amp;Page_A&amp;")","")</f>
        <v>TOTAL CARRIED FORWARD TO SUMMARY (Page C50)</v>
      </c>
      <c r="D40" s="30"/>
      <c r="E40" s="119"/>
      <c r="F40" s="415"/>
      <c r="G40" s="416"/>
      <c r="H40" s="32"/>
      <c r="J40" s="355"/>
      <c r="K40" s="32"/>
      <c r="L40" s="355"/>
      <c r="M40" s="355"/>
    </row>
    <row r="41" spans="2:13" x14ac:dyDescent="0.25">
      <c r="J41" s="60"/>
      <c r="K41" s="60"/>
      <c r="L41" s="60"/>
      <c r="M41" s="60"/>
    </row>
    <row r="42" spans="2:13" x14ac:dyDescent="0.25">
      <c r="J42" s="60"/>
      <c r="K42" s="60"/>
      <c r="L42" s="60"/>
      <c r="M42" s="60"/>
    </row>
    <row r="43" spans="2:13" x14ac:dyDescent="0.25">
      <c r="J43" s="60"/>
      <c r="K43" s="60"/>
      <c r="L43" s="60"/>
      <c r="M43" s="60"/>
    </row>
    <row r="44" spans="2:13" x14ac:dyDescent="0.25">
      <c r="J44" s="60"/>
      <c r="K44" s="60"/>
      <c r="L44" s="60"/>
      <c r="M44" s="60"/>
    </row>
    <row r="45" spans="2:13" x14ac:dyDescent="0.25">
      <c r="J45" s="60"/>
      <c r="K45" s="60"/>
      <c r="L45" s="60"/>
      <c r="M45" s="60"/>
    </row>
    <row r="46" spans="2:13" x14ac:dyDescent="0.25">
      <c r="J46" s="60"/>
      <c r="K46" s="60"/>
      <c r="L46" s="60"/>
      <c r="M46" s="60"/>
    </row>
    <row r="47" spans="2:13" x14ac:dyDescent="0.25">
      <c r="J47" s="60"/>
      <c r="K47" s="60"/>
      <c r="L47" s="60"/>
      <c r="M47" s="60"/>
    </row>
    <row r="48" spans="2:13" x14ac:dyDescent="0.25">
      <c r="J48" s="60"/>
      <c r="K48" s="60"/>
      <c r="L48" s="60"/>
      <c r="M48" s="60"/>
    </row>
    <row r="49" spans="10:13" x14ac:dyDescent="0.25">
      <c r="J49" s="60"/>
      <c r="K49" s="60"/>
      <c r="L49" s="60"/>
      <c r="M49" s="60"/>
    </row>
  </sheetData>
  <sheetProtection algorithmName="SHA-512" hashValue="p2/jwaHxbyong+pZpetTgxSo6a/q/5tRJqN4GLpDvb+aJCt12vwwY+QS3djqt8wNlovV8hFxARxziUaow0Q5vg==" saltValue="DMJByXt/RUhpTgRDLasFaw=="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33"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B1:M68"/>
  <sheetViews>
    <sheetView view="pageLayout" zoomScale="70" zoomScaleNormal="125" zoomScaleSheetLayoutView="85" zoomScalePageLayoutView="70" workbookViewId="0">
      <selection activeCell="G23" sqref="G23"/>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62">
        <f>MAX(G9:G500)</f>
        <v>0</v>
      </c>
    </row>
    <row r="2" spans="2:13" x14ac:dyDescent="0.25">
      <c r="B2" s="85" t="str">
        <f>Client1</f>
        <v>Province of KwaZulu-Natal</v>
      </c>
      <c r="C2" s="86"/>
      <c r="D2" s="59"/>
      <c r="E2" s="467" t="str">
        <f>"Contract No. "&amp;ContractNo</f>
        <v>Contract No. ZNB01216/00000/00/PMC/INF/21/T</v>
      </c>
      <c r="F2" s="467"/>
      <c r="G2" s="467"/>
      <c r="J2" s="222"/>
      <c r="K2" s="222"/>
      <c r="L2" s="222"/>
      <c r="M2" s="223"/>
    </row>
    <row r="3" spans="2:13" x14ac:dyDescent="0.25">
      <c r="B3" s="84" t="str">
        <f>Client2</f>
        <v>Department of Transport</v>
      </c>
      <c r="C3" s="86"/>
      <c r="D3" s="59"/>
      <c r="E3" s="59"/>
      <c r="F3" s="60"/>
      <c r="G3" s="87"/>
      <c r="I3" s="60"/>
      <c r="J3" s="60"/>
      <c r="K3" s="60"/>
      <c r="L3" s="60"/>
      <c r="M3" s="60"/>
    </row>
    <row r="4" spans="2:13" x14ac:dyDescent="0.25">
      <c r="B4" s="61"/>
      <c r="C4" s="61"/>
      <c r="D4" s="62"/>
      <c r="E4" s="62"/>
      <c r="F4" s="63"/>
      <c r="G4" s="88"/>
      <c r="I4" s="60"/>
      <c r="J4" s="60"/>
      <c r="K4" s="60"/>
      <c r="L4" s="60"/>
      <c r="M4" s="60"/>
    </row>
    <row r="5" spans="2:13" x14ac:dyDescent="0.25">
      <c r="B5" s="458" t="s">
        <v>8</v>
      </c>
      <c r="C5" s="459"/>
      <c r="D5" s="459"/>
      <c r="E5" s="459"/>
      <c r="F5" s="459"/>
      <c r="G5" s="464" t="str">
        <f>"CHAPTER "&amp;B11</f>
        <v>CHAPTER C1.7</v>
      </c>
      <c r="H5" s="6"/>
      <c r="I5" s="60"/>
      <c r="J5" s="60"/>
      <c r="K5" s="60"/>
      <c r="L5" s="60"/>
      <c r="M5" s="60"/>
    </row>
    <row r="6" spans="2:13" ht="7.5" customHeight="1" x14ac:dyDescent="0.25">
      <c r="B6" s="460" t="str">
        <f>ContractDescription</f>
        <v>PROVISION OF ROUTINE AND SAFETY MAINTENANCE ON VARIOUS ROADS WITHIN THE IMPENDLE ZONE -  VULINDLELA AREA OFFICE</v>
      </c>
      <c r="C6" s="461"/>
      <c r="D6" s="461"/>
      <c r="E6" s="461"/>
      <c r="F6" s="461"/>
      <c r="G6" s="465"/>
      <c r="H6" s="8"/>
      <c r="I6" s="60"/>
      <c r="J6" s="60"/>
      <c r="K6" s="60"/>
      <c r="L6" s="60"/>
      <c r="M6" s="60"/>
    </row>
    <row r="7" spans="2:13" ht="12.75" customHeight="1" x14ac:dyDescent="0.25">
      <c r="B7" s="460"/>
      <c r="C7" s="461"/>
      <c r="D7" s="461"/>
      <c r="E7" s="461"/>
      <c r="F7" s="461"/>
      <c r="G7" s="465"/>
      <c r="H7" s="8"/>
      <c r="I7" s="60"/>
      <c r="J7" s="60"/>
      <c r="K7" s="60"/>
      <c r="L7" s="60"/>
      <c r="M7" s="60"/>
    </row>
    <row r="8" spans="2:13" ht="7.5" customHeight="1" x14ac:dyDescent="0.25">
      <c r="B8" s="462"/>
      <c r="C8" s="463"/>
      <c r="D8" s="463"/>
      <c r="E8" s="463"/>
      <c r="F8" s="463"/>
      <c r="G8" s="466"/>
      <c r="H8" s="8"/>
      <c r="I8" s="60"/>
      <c r="J8" s="60"/>
      <c r="K8" s="60"/>
      <c r="L8" s="60"/>
      <c r="M8" s="60"/>
    </row>
    <row r="9" spans="2:13" s="9" customFormat="1" ht="24.9" customHeight="1" x14ac:dyDescent="0.25">
      <c r="B9" s="10" t="s">
        <v>0</v>
      </c>
      <c r="C9" s="11" t="s">
        <v>1</v>
      </c>
      <c r="D9" s="11" t="s">
        <v>2</v>
      </c>
      <c r="E9" s="11" t="s">
        <v>3</v>
      </c>
      <c r="F9" s="11" t="s">
        <v>4</v>
      </c>
      <c r="G9" s="11" t="s">
        <v>5</v>
      </c>
      <c r="H9" s="12"/>
      <c r="I9" s="382"/>
      <c r="J9" s="367"/>
      <c r="K9" s="367"/>
      <c r="L9" s="367"/>
      <c r="M9" s="367"/>
    </row>
    <row r="10" spans="2:13" x14ac:dyDescent="0.25">
      <c r="B10" s="43"/>
      <c r="C10" s="14"/>
      <c r="D10" s="15"/>
      <c r="E10" s="15"/>
      <c r="F10" s="16"/>
      <c r="G10" s="23" t="str">
        <f t="shared" ref="G10:G14" si="0">IF(D10="","",E10*F10)</f>
        <v/>
      </c>
      <c r="H10" s="18"/>
      <c r="I10" s="60"/>
      <c r="J10" s="368"/>
      <c r="K10" s="368"/>
      <c r="L10" s="368"/>
      <c r="M10" s="368"/>
    </row>
    <row r="11" spans="2:13" x14ac:dyDescent="0.25">
      <c r="B11" s="55" t="s">
        <v>81</v>
      </c>
      <c r="C11" s="20" t="s">
        <v>82</v>
      </c>
      <c r="D11" s="21"/>
      <c r="E11" s="21"/>
      <c r="F11" s="16"/>
      <c r="G11" s="23" t="str">
        <f t="shared" si="0"/>
        <v/>
      </c>
      <c r="H11" s="38"/>
      <c r="I11" s="60"/>
      <c r="J11" s="369"/>
      <c r="K11" s="369"/>
      <c r="L11" s="369"/>
      <c r="M11" s="369"/>
    </row>
    <row r="12" spans="2:13" x14ac:dyDescent="0.25">
      <c r="B12" s="43"/>
      <c r="C12" s="14"/>
      <c r="D12" s="21"/>
      <c r="E12" s="21"/>
      <c r="F12" s="16"/>
      <c r="G12" s="23" t="str">
        <f t="shared" si="0"/>
        <v/>
      </c>
      <c r="H12" s="38"/>
      <c r="I12" s="60"/>
      <c r="J12" s="369"/>
      <c r="K12" s="369"/>
      <c r="L12" s="369"/>
      <c r="M12" s="369"/>
    </row>
    <row r="13" spans="2:13" x14ac:dyDescent="0.25">
      <c r="B13" s="43" t="s">
        <v>83</v>
      </c>
      <c r="C13" s="14" t="s">
        <v>84</v>
      </c>
      <c r="D13" s="21"/>
      <c r="E13" s="21"/>
      <c r="F13" s="16"/>
      <c r="G13" s="23" t="str">
        <f t="shared" si="0"/>
        <v/>
      </c>
      <c r="H13" s="38"/>
      <c r="I13" s="60"/>
      <c r="J13" s="369"/>
      <c r="K13" s="369"/>
      <c r="L13" s="369"/>
      <c r="M13" s="369"/>
    </row>
    <row r="14" spans="2:13" x14ac:dyDescent="0.25">
      <c r="B14" s="43"/>
      <c r="C14" s="14"/>
      <c r="D14" s="21"/>
      <c r="E14" s="21"/>
      <c r="F14" s="16"/>
      <c r="G14" s="23" t="str">
        <f t="shared" si="0"/>
        <v/>
      </c>
      <c r="H14" s="38"/>
      <c r="I14" s="60"/>
      <c r="J14" s="369"/>
      <c r="K14" s="369"/>
      <c r="L14" s="369"/>
      <c r="M14" s="369"/>
    </row>
    <row r="15" spans="2:13" ht="26.4" x14ac:dyDescent="0.25">
      <c r="B15" s="43" t="s">
        <v>85</v>
      </c>
      <c r="C15" s="14" t="s">
        <v>304</v>
      </c>
      <c r="D15" s="21" t="s">
        <v>23</v>
      </c>
      <c r="E15" s="149">
        <v>2625</v>
      </c>
      <c r="F15" s="412"/>
      <c r="G15" s="413"/>
      <c r="H15" s="39"/>
      <c r="I15" s="60"/>
      <c r="J15" s="378"/>
      <c r="K15" s="60"/>
      <c r="L15" s="378"/>
      <c r="M15" s="378"/>
    </row>
    <row r="16" spans="2:13" x14ac:dyDescent="0.25">
      <c r="B16" s="43"/>
      <c r="C16" s="14"/>
      <c r="D16" s="21"/>
      <c r="E16" s="149"/>
      <c r="F16" s="412"/>
      <c r="G16" s="413"/>
      <c r="H16" s="39"/>
      <c r="I16" s="60"/>
      <c r="J16" s="378"/>
      <c r="K16" s="378"/>
      <c r="L16" s="378"/>
      <c r="M16" s="378"/>
    </row>
    <row r="17" spans="2:13" ht="26.4" x14ac:dyDescent="0.25">
      <c r="B17" s="43" t="s">
        <v>86</v>
      </c>
      <c r="C17" s="14" t="s">
        <v>88</v>
      </c>
      <c r="D17" s="21" t="s">
        <v>23</v>
      </c>
      <c r="E17" s="149">
        <v>1050</v>
      </c>
      <c r="F17" s="412"/>
      <c r="G17" s="413"/>
      <c r="H17" s="39"/>
      <c r="I17" s="60"/>
      <c r="J17" s="378"/>
      <c r="K17" s="60"/>
      <c r="L17" s="378"/>
      <c r="M17" s="378"/>
    </row>
    <row r="18" spans="2:13" x14ac:dyDescent="0.25">
      <c r="B18" s="43"/>
      <c r="C18" s="14"/>
      <c r="D18" s="21"/>
      <c r="E18" s="149"/>
      <c r="F18" s="412"/>
      <c r="G18" s="413"/>
      <c r="H18" s="39"/>
      <c r="I18" s="60"/>
      <c r="J18" s="378"/>
      <c r="K18" s="60"/>
      <c r="L18" s="378"/>
      <c r="M18" s="378"/>
    </row>
    <row r="19" spans="2:13" ht="39.6" x14ac:dyDescent="0.25">
      <c r="B19" s="43" t="s">
        <v>87</v>
      </c>
      <c r="C19" s="14" t="s">
        <v>89</v>
      </c>
      <c r="D19" s="21" t="s">
        <v>23</v>
      </c>
      <c r="E19" s="149">
        <v>262.5</v>
      </c>
      <c r="F19" s="412"/>
      <c r="G19" s="413"/>
      <c r="H19" s="39"/>
      <c r="I19" s="60"/>
      <c r="J19" s="378"/>
      <c r="K19" s="60"/>
      <c r="L19" s="378"/>
      <c r="M19" s="378"/>
    </row>
    <row r="20" spans="2:13" x14ac:dyDescent="0.25">
      <c r="B20" s="43"/>
      <c r="C20" s="14"/>
      <c r="D20" s="21"/>
      <c r="E20" s="22"/>
      <c r="F20" s="412"/>
      <c r="G20" s="413"/>
      <c r="H20" s="39"/>
      <c r="I20" s="60"/>
      <c r="J20" s="378"/>
      <c r="K20" s="60"/>
      <c r="L20" s="378"/>
      <c r="M20" s="378"/>
    </row>
    <row r="21" spans="2:13" x14ac:dyDescent="0.25">
      <c r="B21" s="43" t="s">
        <v>90</v>
      </c>
      <c r="C21" s="14" t="s">
        <v>91</v>
      </c>
      <c r="D21" s="21"/>
      <c r="E21" s="22"/>
      <c r="F21" s="412"/>
      <c r="G21" s="413"/>
      <c r="H21" s="38"/>
      <c r="I21" s="60"/>
      <c r="J21" s="369"/>
      <c r="K21" s="60"/>
      <c r="L21" s="369"/>
      <c r="M21" s="369"/>
    </row>
    <row r="22" spans="2:13" x14ac:dyDescent="0.25">
      <c r="B22" s="43"/>
      <c r="C22" s="14"/>
      <c r="D22" s="21"/>
      <c r="E22" s="22"/>
      <c r="F22" s="412"/>
      <c r="G22" s="413"/>
      <c r="H22" s="38"/>
      <c r="I22" s="60"/>
      <c r="J22" s="371"/>
      <c r="K22" s="371"/>
      <c r="L22" s="371"/>
      <c r="M22" s="371"/>
    </row>
    <row r="23" spans="2:13" ht="26.4" x14ac:dyDescent="0.25">
      <c r="B23" s="43" t="s">
        <v>92</v>
      </c>
      <c r="C23" s="14" t="s">
        <v>94</v>
      </c>
      <c r="D23" s="21"/>
      <c r="E23" s="22"/>
      <c r="F23" s="412"/>
      <c r="G23" s="413"/>
      <c r="H23" s="40"/>
      <c r="I23" s="60"/>
      <c r="J23" s="369"/>
      <c r="K23" s="369"/>
      <c r="L23" s="369"/>
      <c r="M23" s="369"/>
    </row>
    <row r="24" spans="2:13" x14ac:dyDescent="0.25">
      <c r="B24" s="43"/>
      <c r="C24" s="14"/>
      <c r="D24" s="21"/>
      <c r="E24" s="22"/>
      <c r="F24" s="412"/>
      <c r="G24" s="413"/>
      <c r="H24" s="40"/>
      <c r="I24" s="60"/>
      <c r="J24" s="369"/>
      <c r="K24" s="369"/>
      <c r="L24" s="369"/>
      <c r="M24" s="369"/>
    </row>
    <row r="25" spans="2:13" ht="26.4" x14ac:dyDescent="0.25">
      <c r="B25" s="43" t="s">
        <v>34</v>
      </c>
      <c r="C25" s="14" t="s">
        <v>95</v>
      </c>
      <c r="D25" s="21" t="s">
        <v>102</v>
      </c>
      <c r="E25" s="149">
        <v>10000</v>
      </c>
      <c r="F25" s="412"/>
      <c r="G25" s="413"/>
      <c r="I25" s="60"/>
      <c r="J25" s="60"/>
      <c r="K25" s="60"/>
      <c r="L25" s="60"/>
      <c r="M25" s="60"/>
    </row>
    <row r="26" spans="2:13" x14ac:dyDescent="0.25">
      <c r="B26" s="43"/>
      <c r="C26" s="14"/>
      <c r="D26" s="21"/>
      <c r="E26" s="149"/>
      <c r="F26" s="412"/>
      <c r="G26" s="413"/>
      <c r="I26" s="60"/>
      <c r="J26" s="60"/>
      <c r="K26" s="60"/>
      <c r="L26" s="60"/>
      <c r="M26" s="60"/>
    </row>
    <row r="27" spans="2:13" ht="15.6" x14ac:dyDescent="0.25">
      <c r="B27" s="43" t="s">
        <v>35</v>
      </c>
      <c r="C27" s="14" t="s">
        <v>96</v>
      </c>
      <c r="D27" s="21" t="s">
        <v>102</v>
      </c>
      <c r="E27" s="149">
        <v>10000</v>
      </c>
      <c r="F27" s="412"/>
      <c r="G27" s="413"/>
      <c r="I27" s="60"/>
      <c r="J27" s="60"/>
      <c r="K27" s="60"/>
      <c r="L27" s="60"/>
      <c r="M27" s="60"/>
    </row>
    <row r="28" spans="2:13" x14ac:dyDescent="0.25">
      <c r="B28" s="43"/>
      <c r="C28" s="14"/>
      <c r="D28" s="21"/>
      <c r="E28" s="22"/>
      <c r="F28" s="412"/>
      <c r="G28" s="413"/>
      <c r="I28" s="60"/>
      <c r="J28" s="60"/>
      <c r="K28" s="60"/>
      <c r="L28" s="60"/>
      <c r="M28" s="60"/>
    </row>
    <row r="29" spans="2:13" ht="26.4" x14ac:dyDescent="0.25">
      <c r="B29" s="43" t="s">
        <v>93</v>
      </c>
      <c r="C29" s="14" t="s">
        <v>97</v>
      </c>
      <c r="D29" s="21"/>
      <c r="E29" s="22"/>
      <c r="F29" s="412"/>
      <c r="G29" s="413"/>
      <c r="I29" s="60"/>
      <c r="J29" s="370"/>
      <c r="K29" s="370"/>
      <c r="L29" s="370"/>
      <c r="M29" s="370"/>
    </row>
    <row r="30" spans="2:13" x14ac:dyDescent="0.25">
      <c r="B30" s="43"/>
      <c r="C30" s="14"/>
      <c r="D30" s="21"/>
      <c r="E30" s="22"/>
      <c r="F30" s="412"/>
      <c r="G30" s="413"/>
      <c r="I30" s="60"/>
      <c r="J30" s="370"/>
      <c r="K30" s="370"/>
      <c r="L30" s="370"/>
      <c r="M30" s="370"/>
    </row>
    <row r="31" spans="2:13" ht="26.4" x14ac:dyDescent="0.25">
      <c r="B31" s="43" t="s">
        <v>34</v>
      </c>
      <c r="C31" s="14" t="s">
        <v>98</v>
      </c>
      <c r="D31" s="21" t="s">
        <v>102</v>
      </c>
      <c r="E31" s="330">
        <v>10000</v>
      </c>
      <c r="F31" s="412"/>
      <c r="G31" s="413"/>
      <c r="I31" s="60"/>
      <c r="J31" s="60"/>
      <c r="K31" s="60"/>
      <c r="L31" s="60"/>
      <c r="M31" s="60"/>
    </row>
    <row r="32" spans="2:13" x14ac:dyDescent="0.25">
      <c r="B32" s="43"/>
      <c r="C32" s="26"/>
      <c r="D32" s="21"/>
      <c r="E32" s="22"/>
      <c r="F32" s="412"/>
      <c r="G32" s="413"/>
      <c r="I32" s="60"/>
      <c r="J32" s="60"/>
      <c r="K32" s="60"/>
      <c r="L32" s="60"/>
      <c r="M32" s="60"/>
    </row>
    <row r="33" spans="2:13" ht="15.6" x14ac:dyDescent="0.25">
      <c r="B33" s="43" t="s">
        <v>35</v>
      </c>
      <c r="C33" s="26" t="s">
        <v>99</v>
      </c>
      <c r="D33" s="21" t="s">
        <v>102</v>
      </c>
      <c r="E33" s="22">
        <v>10000</v>
      </c>
      <c r="F33" s="412"/>
      <c r="G33" s="413"/>
      <c r="I33" s="60"/>
      <c r="J33" s="60"/>
      <c r="K33" s="60"/>
      <c r="L33" s="60"/>
      <c r="M33" s="60"/>
    </row>
    <row r="34" spans="2:13" x14ac:dyDescent="0.25">
      <c r="B34" s="43"/>
      <c r="C34" s="26"/>
      <c r="D34" s="21"/>
      <c r="E34" s="22"/>
      <c r="F34" s="412"/>
      <c r="G34" s="413"/>
      <c r="I34" s="60"/>
      <c r="J34" s="371"/>
      <c r="K34" s="371"/>
      <c r="L34" s="371"/>
      <c r="M34" s="371"/>
    </row>
    <row r="35" spans="2:13" ht="15.6" x14ac:dyDescent="0.25">
      <c r="B35" s="43" t="s">
        <v>40</v>
      </c>
      <c r="C35" s="26" t="s">
        <v>100</v>
      </c>
      <c r="D35" s="21" t="s">
        <v>102</v>
      </c>
      <c r="E35" s="22">
        <v>2625</v>
      </c>
      <c r="F35" s="412"/>
      <c r="G35" s="413"/>
      <c r="I35" s="60"/>
      <c r="J35" s="60"/>
      <c r="K35" s="60"/>
      <c r="L35" s="60"/>
      <c r="M35" s="60"/>
    </row>
    <row r="36" spans="2:13" x14ac:dyDescent="0.25">
      <c r="B36" s="43"/>
      <c r="C36" s="14"/>
      <c r="D36" s="21"/>
      <c r="E36" s="22"/>
      <c r="F36" s="412"/>
      <c r="G36" s="413"/>
      <c r="H36" s="38"/>
      <c r="I36" s="60"/>
      <c r="J36" s="369"/>
      <c r="K36" s="369"/>
      <c r="L36" s="369"/>
      <c r="M36" s="369"/>
    </row>
    <row r="37" spans="2:13" x14ac:dyDescent="0.25">
      <c r="B37" s="43"/>
      <c r="C37" s="14"/>
      <c r="D37" s="21"/>
      <c r="E37" s="22"/>
      <c r="F37" s="412"/>
      <c r="G37" s="413"/>
      <c r="H37" s="38"/>
      <c r="I37" s="60"/>
      <c r="J37" s="369"/>
      <c r="K37" s="369"/>
      <c r="L37" s="369"/>
      <c r="M37" s="369"/>
    </row>
    <row r="38" spans="2:13" x14ac:dyDescent="0.25">
      <c r="B38" s="43"/>
      <c r="C38" s="14"/>
      <c r="D38" s="21"/>
      <c r="E38" s="22"/>
      <c r="F38" s="412"/>
      <c r="G38" s="413"/>
      <c r="H38" s="39"/>
      <c r="I38" s="60"/>
      <c r="J38" s="370"/>
      <c r="K38" s="370"/>
      <c r="L38" s="370"/>
      <c r="M38" s="370"/>
    </row>
    <row r="39" spans="2:13" x14ac:dyDescent="0.25">
      <c r="B39" s="43"/>
      <c r="C39" s="14"/>
      <c r="D39" s="15"/>
      <c r="E39" s="24"/>
      <c r="F39" s="412"/>
      <c r="G39" s="413"/>
      <c r="H39" s="18"/>
      <c r="I39" s="60"/>
      <c r="J39" s="374"/>
      <c r="K39" s="374"/>
      <c r="L39" s="374"/>
      <c r="M39" s="374"/>
    </row>
    <row r="40" spans="2:13" s="34" customFormat="1" x14ac:dyDescent="0.25">
      <c r="B40" s="43"/>
      <c r="C40" s="14"/>
      <c r="D40" s="15"/>
      <c r="E40" s="24"/>
      <c r="F40" s="412"/>
      <c r="G40" s="413"/>
      <c r="H40" s="18"/>
      <c r="I40" s="266"/>
      <c r="J40" s="374"/>
      <c r="K40" s="374"/>
      <c r="L40" s="374"/>
      <c r="M40" s="374"/>
    </row>
    <row r="41" spans="2:13" x14ac:dyDescent="0.25">
      <c r="B41" s="43"/>
      <c r="C41" s="14"/>
      <c r="D41" s="21"/>
      <c r="E41" s="22"/>
      <c r="F41" s="412"/>
      <c r="G41" s="413"/>
      <c r="H41" s="39"/>
      <c r="I41" s="60"/>
      <c r="J41" s="370"/>
      <c r="K41" s="370"/>
      <c r="L41" s="370"/>
      <c r="M41" s="370"/>
    </row>
    <row r="42" spans="2:13" x14ac:dyDescent="0.25">
      <c r="B42" s="43"/>
      <c r="C42" s="14"/>
      <c r="D42" s="21"/>
      <c r="E42" s="22"/>
      <c r="F42" s="412"/>
      <c r="G42" s="413"/>
      <c r="H42" s="39"/>
      <c r="I42" s="60"/>
      <c r="J42" s="370"/>
      <c r="K42" s="370"/>
      <c r="L42" s="370"/>
      <c r="M42" s="370"/>
    </row>
    <row r="43" spans="2:13" x14ac:dyDescent="0.25">
      <c r="B43" s="43"/>
      <c r="C43" s="14"/>
      <c r="D43" s="21"/>
      <c r="E43" s="22"/>
      <c r="F43" s="412"/>
      <c r="G43" s="413"/>
      <c r="H43" s="38"/>
      <c r="I43" s="60"/>
      <c r="J43" s="377"/>
      <c r="K43" s="377"/>
      <c r="L43" s="377"/>
      <c r="M43" s="377"/>
    </row>
    <row r="44" spans="2:13" x14ac:dyDescent="0.25">
      <c r="B44" s="43"/>
      <c r="C44" s="14"/>
      <c r="D44" s="21"/>
      <c r="E44" s="22"/>
      <c r="F44" s="412"/>
      <c r="G44" s="413"/>
      <c r="H44" s="38"/>
      <c r="I44" s="60"/>
      <c r="J44" s="377"/>
      <c r="K44" s="377"/>
      <c r="L44" s="377"/>
      <c r="M44" s="377"/>
    </row>
    <row r="45" spans="2:13" x14ac:dyDescent="0.25">
      <c r="B45" s="43"/>
      <c r="C45" s="14"/>
      <c r="D45" s="21"/>
      <c r="E45" s="22"/>
      <c r="F45" s="412"/>
      <c r="G45" s="413"/>
      <c r="H45" s="38"/>
      <c r="I45" s="60"/>
      <c r="J45" s="371"/>
      <c r="K45" s="371"/>
      <c r="L45" s="371"/>
      <c r="M45" s="371"/>
    </row>
    <row r="46" spans="2:13" x14ac:dyDescent="0.25">
      <c r="B46" s="43"/>
      <c r="C46" s="14"/>
      <c r="D46" s="21"/>
      <c r="E46" s="22"/>
      <c r="F46" s="412"/>
      <c r="G46" s="413"/>
      <c r="H46" s="38"/>
      <c r="I46" s="60"/>
      <c r="J46" s="371"/>
      <c r="K46" s="371"/>
      <c r="L46" s="371"/>
      <c r="M46" s="371"/>
    </row>
    <row r="47" spans="2:13" x14ac:dyDescent="0.25">
      <c r="B47" s="43"/>
      <c r="C47" s="14"/>
      <c r="D47" s="21"/>
      <c r="E47" s="21"/>
      <c r="F47" s="412"/>
      <c r="G47" s="413"/>
      <c r="H47" s="38"/>
      <c r="I47" s="60"/>
      <c r="J47" s="369"/>
      <c r="K47" s="369"/>
      <c r="L47" s="369"/>
      <c r="M47" s="369"/>
    </row>
    <row r="48" spans="2:13" x14ac:dyDescent="0.25">
      <c r="B48" s="43"/>
      <c r="C48" s="14"/>
      <c r="D48" s="21"/>
      <c r="E48" s="21"/>
      <c r="F48" s="412"/>
      <c r="G48" s="413"/>
      <c r="H48" s="38"/>
      <c r="I48" s="60"/>
      <c r="J48" s="369"/>
      <c r="K48" s="369"/>
      <c r="L48" s="369"/>
      <c r="M48" s="369"/>
    </row>
    <row r="49" spans="2:13" x14ac:dyDescent="0.25">
      <c r="B49" s="43"/>
      <c r="C49" s="14"/>
      <c r="D49" s="21"/>
      <c r="E49" s="21"/>
      <c r="F49" s="412"/>
      <c r="G49" s="413"/>
      <c r="H49" s="38"/>
      <c r="I49" s="60"/>
      <c r="J49" s="370"/>
      <c r="K49" s="370"/>
      <c r="L49" s="370"/>
      <c r="M49" s="370"/>
    </row>
    <row r="50" spans="2:13" x14ac:dyDescent="0.25">
      <c r="B50" s="43"/>
      <c r="C50" s="14"/>
      <c r="D50" s="21"/>
      <c r="E50" s="21"/>
      <c r="F50" s="412"/>
      <c r="G50" s="413"/>
      <c r="H50" s="38"/>
      <c r="I50" s="60"/>
      <c r="J50" s="370"/>
      <c r="K50" s="370"/>
      <c r="L50" s="370"/>
      <c r="M50" s="370"/>
    </row>
    <row r="51" spans="2:13" x14ac:dyDescent="0.25">
      <c r="B51" s="43"/>
      <c r="C51" s="14"/>
      <c r="D51" s="21"/>
      <c r="E51" s="21"/>
      <c r="F51" s="412"/>
      <c r="G51" s="413"/>
      <c r="H51" s="38"/>
      <c r="I51" s="60"/>
      <c r="J51" s="370"/>
      <c r="K51" s="370"/>
      <c r="L51" s="370"/>
      <c r="M51" s="370"/>
    </row>
    <row r="52" spans="2:13" x14ac:dyDescent="0.25">
      <c r="B52" s="43"/>
      <c r="C52" s="14"/>
      <c r="D52" s="21"/>
      <c r="E52" s="21"/>
      <c r="F52" s="412"/>
      <c r="G52" s="413"/>
      <c r="H52" s="38"/>
      <c r="I52" s="60"/>
      <c r="J52" s="370"/>
      <c r="K52" s="370"/>
      <c r="L52" s="370"/>
      <c r="M52" s="370"/>
    </row>
    <row r="53" spans="2:13" x14ac:dyDescent="0.25">
      <c r="B53" s="43"/>
      <c r="C53" s="14"/>
      <c r="D53" s="21"/>
      <c r="E53" s="21"/>
      <c r="F53" s="412"/>
      <c r="G53" s="413"/>
      <c r="H53" s="38"/>
      <c r="I53" s="60"/>
      <c r="J53" s="370"/>
      <c r="K53" s="370"/>
      <c r="L53" s="370"/>
      <c r="M53" s="370"/>
    </row>
    <row r="54" spans="2:13" x14ac:dyDescent="0.25">
      <c r="B54" s="43"/>
      <c r="C54" s="14"/>
      <c r="D54" s="21"/>
      <c r="E54" s="21"/>
      <c r="F54" s="412"/>
      <c r="G54" s="413"/>
      <c r="H54" s="38"/>
      <c r="I54" s="60"/>
      <c r="J54" s="370"/>
      <c r="K54" s="370"/>
      <c r="L54" s="370"/>
      <c r="M54" s="370"/>
    </row>
    <row r="55" spans="2:13" x14ac:dyDescent="0.25">
      <c r="B55" s="43"/>
      <c r="C55" s="14"/>
      <c r="D55" s="21"/>
      <c r="E55" s="21"/>
      <c r="F55" s="412"/>
      <c r="G55" s="413"/>
      <c r="H55" s="38"/>
      <c r="I55" s="60"/>
      <c r="J55" s="370"/>
      <c r="K55" s="370"/>
      <c r="L55" s="370"/>
      <c r="M55" s="370"/>
    </row>
    <row r="56" spans="2:13" x14ac:dyDescent="0.25">
      <c r="B56" s="43"/>
      <c r="C56" s="14"/>
      <c r="D56" s="21"/>
      <c r="E56" s="21"/>
      <c r="F56" s="412"/>
      <c r="G56" s="413"/>
      <c r="H56" s="38"/>
      <c r="I56" s="60"/>
      <c r="J56" s="370"/>
      <c r="K56" s="370"/>
      <c r="L56" s="370"/>
      <c r="M56" s="370"/>
    </row>
    <row r="57" spans="2:13" x14ac:dyDescent="0.25">
      <c r="B57" s="43"/>
      <c r="C57" s="14"/>
      <c r="D57" s="21"/>
      <c r="E57" s="21"/>
      <c r="F57" s="412"/>
      <c r="G57" s="413"/>
      <c r="H57" s="38"/>
      <c r="I57" s="60"/>
      <c r="J57" s="373"/>
      <c r="K57" s="373"/>
      <c r="L57" s="373"/>
      <c r="M57" s="373"/>
    </row>
    <row r="58" spans="2:13" x14ac:dyDescent="0.25">
      <c r="B58" s="43"/>
      <c r="C58" s="14"/>
      <c r="D58" s="21"/>
      <c r="E58" s="21"/>
      <c r="F58" s="412"/>
      <c r="G58" s="413"/>
      <c r="H58" s="38"/>
      <c r="I58" s="60"/>
      <c r="J58" s="370"/>
      <c r="K58" s="370"/>
      <c r="L58" s="370"/>
      <c r="M58" s="370"/>
    </row>
    <row r="59" spans="2:13" x14ac:dyDescent="0.25">
      <c r="B59" s="43"/>
      <c r="C59" s="26"/>
      <c r="D59" s="21"/>
      <c r="E59" s="21"/>
      <c r="F59" s="412"/>
      <c r="G59" s="413"/>
      <c r="H59" s="38"/>
      <c r="I59" s="60"/>
      <c r="J59" s="370"/>
      <c r="K59" s="370"/>
      <c r="L59" s="370"/>
      <c r="M59" s="370"/>
    </row>
    <row r="60" spans="2:13" x14ac:dyDescent="0.25">
      <c r="B60" s="43"/>
      <c r="C60" s="26"/>
      <c r="D60" s="35"/>
      <c r="E60" s="35"/>
      <c r="F60" s="412"/>
      <c r="G60" s="413"/>
      <c r="I60" s="60"/>
      <c r="J60" s="370"/>
      <c r="K60" s="370"/>
      <c r="L60" s="370"/>
      <c r="M60" s="370"/>
    </row>
    <row r="61" spans="2:13" x14ac:dyDescent="0.25">
      <c r="B61" s="43"/>
      <c r="C61" s="14"/>
      <c r="D61" s="21"/>
      <c r="E61" s="21"/>
      <c r="F61" s="412"/>
      <c r="G61" s="413"/>
      <c r="H61" s="38"/>
      <c r="I61" s="60"/>
      <c r="J61" s="370"/>
      <c r="K61" s="370"/>
      <c r="L61" s="370"/>
      <c r="M61" s="370"/>
    </row>
    <row r="62" spans="2:13" x14ac:dyDescent="0.25">
      <c r="B62" s="43"/>
      <c r="C62" s="26"/>
      <c r="D62" s="35"/>
      <c r="E62" s="35"/>
      <c r="F62" s="412"/>
      <c r="G62" s="413"/>
      <c r="H62" s="42"/>
      <c r="I62" s="60"/>
      <c r="J62" s="370"/>
      <c r="K62" s="370"/>
      <c r="L62" s="370"/>
      <c r="M62" s="370"/>
    </row>
    <row r="63" spans="2:13" x14ac:dyDescent="0.25">
      <c r="B63" s="43"/>
      <c r="C63" s="25"/>
      <c r="D63" s="35"/>
      <c r="E63" s="35"/>
      <c r="F63" s="412"/>
      <c r="G63" s="413"/>
      <c r="I63" s="60"/>
      <c r="J63" s="370"/>
      <c r="K63" s="370"/>
      <c r="L63" s="370"/>
      <c r="M63" s="370"/>
    </row>
    <row r="64" spans="2:13" x14ac:dyDescent="0.25">
      <c r="B64" s="43"/>
      <c r="C64" s="14"/>
      <c r="D64" s="21"/>
      <c r="E64" s="21"/>
      <c r="F64" s="412"/>
      <c r="G64" s="413"/>
      <c r="H64" s="38"/>
      <c r="I64" s="60"/>
      <c r="J64" s="370"/>
      <c r="K64" s="370"/>
      <c r="L64" s="370"/>
      <c r="M64" s="370"/>
    </row>
    <row r="65" spans="2:13" x14ac:dyDescent="0.25">
      <c r="B65" s="43"/>
      <c r="C65" s="14"/>
      <c r="D65" s="21"/>
      <c r="E65" s="21"/>
      <c r="F65" s="412"/>
      <c r="G65" s="413"/>
      <c r="H65" s="38"/>
      <c r="I65" s="60"/>
      <c r="J65" s="370"/>
      <c r="K65" s="370"/>
      <c r="L65" s="370"/>
      <c r="M65" s="370"/>
    </row>
    <row r="66" spans="2:13" x14ac:dyDescent="0.25">
      <c r="B66" s="43"/>
      <c r="C66" s="14"/>
      <c r="D66" s="21"/>
      <c r="E66" s="21"/>
      <c r="F66" s="412"/>
      <c r="G66" s="413"/>
      <c r="H66" s="38"/>
      <c r="I66" s="60"/>
      <c r="J66" s="370"/>
      <c r="K66" s="370"/>
      <c r="L66" s="370"/>
      <c r="M66" s="370"/>
    </row>
    <row r="67" spans="2:13" s="27" customFormat="1" ht="24.9" customHeight="1" x14ac:dyDescent="0.25">
      <c r="B67" s="79" t="str">
        <f>B11</f>
        <v>C1.7</v>
      </c>
      <c r="C67" s="29" t="str">
        <f>"TOTAL CARRIED FORWARD"&amp;IF(G67=G$1," TO SUMMARY (Page C"&amp;Page_A&amp;")","")</f>
        <v>TOTAL CARRIED FORWARD TO SUMMARY (Page C50)</v>
      </c>
      <c r="D67" s="30"/>
      <c r="E67" s="31"/>
      <c r="F67" s="415"/>
      <c r="G67" s="416"/>
      <c r="H67" s="32"/>
      <c r="I67" s="355"/>
      <c r="J67" s="358"/>
      <c r="K67" s="32"/>
      <c r="L67" s="358"/>
      <c r="M67" s="358"/>
    </row>
    <row r="68" spans="2:13" x14ac:dyDescent="0.25">
      <c r="I68" s="60"/>
      <c r="J68" s="60"/>
      <c r="K68" s="60"/>
      <c r="L68" s="60"/>
      <c r="M68" s="60"/>
    </row>
  </sheetData>
  <sheetProtection algorithmName="SHA-512" hashValue="YVtd/LA0SjseBOn8HvrnrtBXpb7dM+l/a7OzvUp9rqCECm2+GvaUjlO74BCLj6XDWyb7wiS/QmoCbdQqsSYqXA==" saltValue="K/nRwp1aegeOelxS9Wk4ig=="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34"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AND(Information!$C$8=FALSE,$D67&lt;&gt;"P C Sum",$D67&lt;&gt;"PC Sum",$D67&lt;&gt;"P Sum",$D67&lt;&gt;"Prov Sum")</xm:f>
            <x14:dxf>
              <font>
                <strike val="0"/>
                <color theme="0"/>
              </font>
              <numFmt numFmtId="4" formatCode="#,##0.00"/>
            </x14:dxf>
          </x14:cfRule>
          <xm:sqref>G67</xm:sqref>
        </x14:conditionalFormatting>
        <x14:conditionalFormatting xmlns:xm="http://schemas.microsoft.com/office/excel/2006/main">
          <x14:cfRule type="expression" priority="1" id="{AE250171-A3B4-4AE6-B295-03175F8B9B15}">
            <xm:f>AND(Information!$C$8=FALSE,$D10&lt;&gt;"P C Sum",$D10&lt;&gt;"PC Sum",$D10&lt;&gt;"P Sum",$D10&lt;&gt;"Prov Sum")</xm:f>
            <x14:dxf>
              <font>
                <strike val="0"/>
                <color theme="0"/>
              </font>
              <numFmt numFmtId="4" formatCode="#,##0.00"/>
            </x14:dxf>
          </x14:cfRule>
          <xm:sqref>F10:G66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B86"/>
  <sheetViews>
    <sheetView view="pageLayout" zoomScale="55" zoomScaleNormal="100" zoomScaleSheetLayoutView="85" zoomScalePageLayoutView="55" workbookViewId="0">
      <selection activeCell="G81" sqref="G81"/>
    </sheetView>
  </sheetViews>
  <sheetFormatPr defaultColWidth="6.88671875" defaultRowHeight="13.2" x14ac:dyDescent="0.25"/>
  <cols>
    <col min="1" max="1" width="0.88671875" style="47" customWidth="1"/>
    <col min="2" max="2" width="11.5546875" style="47" customWidth="1"/>
    <col min="3" max="3" width="45.5546875" style="47" customWidth="1"/>
    <col min="4" max="4" width="13.5546875" style="47" customWidth="1"/>
    <col min="5" max="7" width="15.5546875" style="47" customWidth="1"/>
    <col min="8" max="8" width="0.88671875" style="47" customWidth="1"/>
    <col min="9" max="9" width="6.88671875" style="47"/>
    <col min="10" max="10" width="7.44140625" style="34" bestFit="1" customWidth="1"/>
    <col min="11" max="11" width="11.6640625" style="34" bestFit="1" customWidth="1"/>
    <col min="12" max="21" width="6.88671875" style="47"/>
    <col min="22" max="22" width="8.44140625" style="47" bestFit="1" customWidth="1"/>
    <col min="23" max="25" width="6.88671875" style="47"/>
    <col min="26" max="26" width="8.44140625" style="47" customWidth="1"/>
    <col min="27" max="16384" width="6.88671875" style="47"/>
  </cols>
  <sheetData>
    <row r="1" spans="1:28" x14ac:dyDescent="0.25">
      <c r="G1" s="162">
        <f>MAX(G9:G450)</f>
        <v>0</v>
      </c>
    </row>
    <row r="2" spans="1:28" x14ac:dyDescent="0.25">
      <c r="A2" s="1"/>
      <c r="B2" s="313" t="str">
        <f>Client1</f>
        <v>Province of KwaZulu-Natal</v>
      </c>
      <c r="C2" s="86"/>
      <c r="D2" s="59"/>
      <c r="E2" s="467" t="str">
        <f>"Contract No. "&amp;ContractNo</f>
        <v>Contract No. ZNB01216/00000/00/PMC/INF/21/T</v>
      </c>
      <c r="F2" s="467"/>
      <c r="G2" s="467"/>
      <c r="H2" s="5"/>
      <c r="I2" s="1"/>
      <c r="J2" s="384"/>
      <c r="K2" s="384"/>
      <c r="L2" s="385"/>
      <c r="M2" s="386"/>
      <c r="N2" s="387"/>
      <c r="O2" s="387"/>
      <c r="P2" s="387"/>
      <c r="Q2" s="387"/>
      <c r="R2" s="387"/>
      <c r="S2" s="387"/>
      <c r="T2" s="387"/>
      <c r="U2" s="387"/>
      <c r="V2" s="387"/>
      <c r="W2" s="387"/>
      <c r="X2" s="387"/>
      <c r="Y2" s="387"/>
      <c r="Z2" s="387"/>
      <c r="AA2" s="387"/>
      <c r="AB2" s="387"/>
    </row>
    <row r="3" spans="1:28" x14ac:dyDescent="0.25">
      <c r="A3" s="1"/>
      <c r="B3" s="306" t="str">
        <f>Client2</f>
        <v>Department of Transport</v>
      </c>
      <c r="C3" s="86"/>
      <c r="D3" s="59"/>
      <c r="E3" s="59"/>
      <c r="F3" s="60"/>
      <c r="G3" s="87"/>
      <c r="H3" s="5"/>
      <c r="I3" s="1"/>
      <c r="J3" s="383"/>
      <c r="K3" s="383"/>
      <c r="L3" s="372"/>
      <c r="M3" s="372"/>
      <c r="N3" s="387"/>
      <c r="O3" s="387"/>
      <c r="P3" s="387"/>
      <c r="Q3" s="387"/>
      <c r="R3" s="387"/>
      <c r="S3" s="387"/>
      <c r="T3" s="387"/>
      <c r="U3" s="387"/>
      <c r="V3" s="387"/>
      <c r="W3" s="387"/>
      <c r="X3" s="387"/>
      <c r="Y3" s="387"/>
      <c r="Z3" s="387"/>
      <c r="AA3" s="387"/>
      <c r="AB3" s="387"/>
    </row>
    <row r="4" spans="1:28" x14ac:dyDescent="0.25">
      <c r="A4" s="1"/>
      <c r="B4" s="61"/>
      <c r="C4" s="61"/>
      <c r="D4" s="307"/>
      <c r="E4" s="307"/>
      <c r="F4" s="63"/>
      <c r="G4" s="88"/>
      <c r="H4" s="5"/>
      <c r="I4" s="1"/>
      <c r="J4" s="383"/>
      <c r="K4" s="383"/>
      <c r="L4" s="372"/>
      <c r="M4" s="372"/>
      <c r="N4" s="387"/>
      <c r="O4" s="387"/>
      <c r="P4" s="387"/>
      <c r="Q4" s="387"/>
      <c r="R4" s="387"/>
      <c r="S4" s="387"/>
      <c r="T4" s="387"/>
      <c r="U4" s="387"/>
      <c r="V4" s="387"/>
      <c r="W4" s="387"/>
      <c r="X4" s="387"/>
      <c r="Y4" s="387"/>
      <c r="Z4" s="387"/>
      <c r="AA4" s="387"/>
      <c r="AB4" s="387"/>
    </row>
    <row r="5" spans="1:28" x14ac:dyDescent="0.25">
      <c r="A5" s="1"/>
      <c r="B5" s="458" t="s">
        <v>8</v>
      </c>
      <c r="C5" s="459"/>
      <c r="D5" s="459"/>
      <c r="E5" s="459"/>
      <c r="F5" s="459"/>
      <c r="G5" s="464" t="str">
        <f>"CHAPTER "&amp;B10</f>
        <v>CHAPTER C3.2</v>
      </c>
      <c r="H5" s="308"/>
      <c r="I5" s="1"/>
      <c r="J5" s="383"/>
      <c r="K5" s="383"/>
      <c r="L5" s="372"/>
      <c r="M5" s="372"/>
      <c r="N5" s="387"/>
      <c r="O5" s="387"/>
      <c r="P5" s="387"/>
      <c r="Q5" s="387"/>
      <c r="R5" s="387"/>
      <c r="S5" s="387"/>
      <c r="T5" s="387"/>
      <c r="U5" s="387"/>
      <c r="V5" s="387"/>
      <c r="W5" s="387"/>
      <c r="X5" s="387"/>
      <c r="Y5" s="387"/>
      <c r="Z5" s="387"/>
      <c r="AA5" s="387"/>
      <c r="AB5" s="387"/>
    </row>
    <row r="6" spans="1:28" ht="7.5" customHeight="1" x14ac:dyDescent="0.25">
      <c r="A6" s="1"/>
      <c r="B6" s="460" t="str">
        <f>ContractDescription</f>
        <v>PROVISION OF ROUTINE AND SAFETY MAINTENANCE ON VARIOUS ROADS WITHIN THE IMPENDLE ZONE -  VULINDLELA AREA OFFICE</v>
      </c>
      <c r="C6" s="461"/>
      <c r="D6" s="461"/>
      <c r="E6" s="461"/>
      <c r="F6" s="461"/>
      <c r="G6" s="465"/>
      <c r="H6" s="117"/>
      <c r="I6" s="1"/>
      <c r="J6" s="383"/>
      <c r="K6" s="383"/>
      <c r="L6" s="372"/>
      <c r="M6" s="372"/>
      <c r="N6" s="387"/>
      <c r="O6" s="387"/>
      <c r="P6" s="387"/>
      <c r="Q6" s="387"/>
      <c r="R6" s="387"/>
      <c r="S6" s="387"/>
      <c r="T6" s="387"/>
      <c r="U6" s="387"/>
      <c r="V6" s="387"/>
      <c r="W6" s="387"/>
      <c r="X6" s="387"/>
      <c r="Y6" s="387"/>
      <c r="Z6" s="387"/>
      <c r="AA6" s="387"/>
      <c r="AB6" s="387"/>
    </row>
    <row r="7" spans="1:28" ht="12.75" customHeight="1" x14ac:dyDescent="0.25">
      <c r="A7" s="1"/>
      <c r="B7" s="460"/>
      <c r="C7" s="461"/>
      <c r="D7" s="461"/>
      <c r="E7" s="461"/>
      <c r="F7" s="461"/>
      <c r="G7" s="465"/>
      <c r="H7" s="117"/>
      <c r="I7" s="1"/>
      <c r="J7" s="383"/>
      <c r="K7" s="383"/>
      <c r="L7" s="372"/>
      <c r="M7" s="372"/>
      <c r="N7" s="387"/>
      <c r="O7" s="387"/>
      <c r="P7" s="387"/>
      <c r="Q7" s="387"/>
      <c r="R7" s="387"/>
      <c r="S7" s="387"/>
      <c r="T7" s="387"/>
      <c r="U7" s="387"/>
      <c r="V7" s="387"/>
      <c r="W7" s="387"/>
      <c r="X7" s="387"/>
      <c r="Y7" s="387"/>
      <c r="Z7" s="387"/>
      <c r="AA7" s="387"/>
      <c r="AB7" s="387"/>
    </row>
    <row r="8" spans="1:28" ht="7.5" customHeight="1" x14ac:dyDescent="0.25">
      <c r="A8" s="1"/>
      <c r="B8" s="462"/>
      <c r="C8" s="463"/>
      <c r="D8" s="463"/>
      <c r="E8" s="463"/>
      <c r="F8" s="463"/>
      <c r="G8" s="466"/>
      <c r="H8" s="117"/>
      <c r="I8" s="1"/>
      <c r="J8" s="383"/>
      <c r="K8" s="383"/>
      <c r="L8" s="372"/>
      <c r="M8" s="372"/>
      <c r="N8" s="387"/>
      <c r="O8" s="387"/>
      <c r="P8" s="387"/>
      <c r="Q8" s="387"/>
      <c r="R8" s="387"/>
      <c r="S8" s="387"/>
      <c r="T8" s="387"/>
      <c r="U8" s="387"/>
      <c r="V8" s="387"/>
      <c r="W8" s="387"/>
      <c r="X8" s="387"/>
      <c r="Y8" s="387"/>
      <c r="Z8" s="387"/>
      <c r="AA8" s="387"/>
      <c r="AB8" s="387"/>
    </row>
    <row r="9" spans="1:28" ht="24.9" customHeight="1" x14ac:dyDescent="0.25">
      <c r="A9" s="9"/>
      <c r="B9" s="10" t="s">
        <v>0</v>
      </c>
      <c r="C9" s="11" t="s">
        <v>1</v>
      </c>
      <c r="D9" s="11" t="s">
        <v>2</v>
      </c>
      <c r="E9" s="11" t="s">
        <v>3</v>
      </c>
      <c r="F9" s="11" t="s">
        <v>4</v>
      </c>
      <c r="G9" s="11" t="s">
        <v>5</v>
      </c>
      <c r="H9" s="310"/>
      <c r="I9" s="9"/>
      <c r="J9" s="388"/>
      <c r="K9" s="388"/>
      <c r="L9" s="389"/>
      <c r="M9" s="389"/>
      <c r="N9" s="387"/>
      <c r="O9" s="387"/>
      <c r="P9" s="387"/>
      <c r="Q9" s="387"/>
      <c r="R9" s="387"/>
      <c r="S9" s="387"/>
      <c r="T9" s="387"/>
      <c r="U9" s="387"/>
      <c r="V9" s="387"/>
      <c r="W9" s="387"/>
      <c r="X9" s="387"/>
      <c r="Y9" s="387"/>
      <c r="Z9" s="387"/>
      <c r="AA9" s="387"/>
      <c r="AB9" s="387"/>
    </row>
    <row r="10" spans="1:28" x14ac:dyDescent="0.25">
      <c r="A10" s="1"/>
      <c r="B10" s="55" t="s">
        <v>170</v>
      </c>
      <c r="C10" s="20" t="s">
        <v>169</v>
      </c>
      <c r="D10" s="15"/>
      <c r="E10" s="15"/>
      <c r="F10" s="16"/>
      <c r="G10" s="23" t="str">
        <f t="shared" ref="G10:G15" si="0">IF(D10="","",E10*F10)</f>
        <v/>
      </c>
      <c r="H10" s="18"/>
      <c r="I10" s="1"/>
      <c r="J10" s="380"/>
      <c r="K10" s="380"/>
      <c r="L10" s="381"/>
      <c r="M10" s="381"/>
      <c r="N10" s="387"/>
      <c r="O10" s="387"/>
      <c r="P10" s="387"/>
      <c r="Q10" s="387"/>
      <c r="R10" s="387"/>
      <c r="S10" s="387"/>
      <c r="T10" s="387"/>
      <c r="U10" s="387"/>
      <c r="V10" s="387"/>
      <c r="W10" s="387"/>
      <c r="X10" s="387"/>
      <c r="Y10" s="387"/>
      <c r="Z10" s="387"/>
      <c r="AA10" s="387"/>
      <c r="AB10" s="387"/>
    </row>
    <row r="11" spans="1:28" ht="8.1" customHeight="1" x14ac:dyDescent="0.25">
      <c r="A11" s="1"/>
      <c r="B11" s="43"/>
      <c r="C11" s="14"/>
      <c r="D11" s="15"/>
      <c r="E11" s="15"/>
      <c r="F11" s="16"/>
      <c r="G11" s="23" t="str">
        <f t="shared" si="0"/>
        <v/>
      </c>
      <c r="H11" s="18"/>
      <c r="I11" s="1"/>
      <c r="J11" s="380"/>
      <c r="K11" s="380"/>
      <c r="L11" s="381"/>
      <c r="M11" s="381"/>
      <c r="N11" s="387"/>
      <c r="O11" s="387"/>
      <c r="P11" s="387"/>
      <c r="Q11" s="387"/>
      <c r="R11" s="387"/>
      <c r="S11" s="387"/>
      <c r="T11" s="387"/>
      <c r="U11" s="387"/>
      <c r="V11" s="387"/>
      <c r="W11" s="387"/>
      <c r="X11" s="387"/>
      <c r="Y11" s="387"/>
      <c r="Z11" s="387"/>
      <c r="AA11" s="387"/>
      <c r="AB11" s="387"/>
    </row>
    <row r="12" spans="1:28" x14ac:dyDescent="0.25">
      <c r="A12" s="1"/>
      <c r="B12" s="43" t="s">
        <v>168</v>
      </c>
      <c r="C12" s="14" t="s">
        <v>167</v>
      </c>
      <c r="D12" s="15"/>
      <c r="E12" s="15"/>
      <c r="F12" s="16"/>
      <c r="G12" s="23" t="str">
        <f t="shared" si="0"/>
        <v/>
      </c>
      <c r="H12" s="18"/>
      <c r="I12" s="1"/>
      <c r="J12" s="390"/>
      <c r="K12" s="383"/>
      <c r="L12" s="391"/>
      <c r="M12" s="391"/>
      <c r="N12" s="387"/>
      <c r="O12" s="387"/>
      <c r="P12" s="387"/>
      <c r="Q12" s="387"/>
      <c r="R12" s="387"/>
      <c r="S12" s="387"/>
      <c r="T12" s="387"/>
      <c r="U12" s="387"/>
      <c r="V12" s="387"/>
      <c r="W12" s="387"/>
      <c r="X12" s="387"/>
      <c r="Y12" s="387"/>
      <c r="Z12" s="387"/>
      <c r="AA12" s="387"/>
      <c r="AB12" s="387"/>
    </row>
    <row r="13" spans="1:28" x14ac:dyDescent="0.25">
      <c r="A13" s="1"/>
      <c r="B13" s="43"/>
      <c r="C13" s="14"/>
      <c r="D13" s="15"/>
      <c r="E13" s="15"/>
      <c r="F13" s="16"/>
      <c r="G13" s="23" t="str">
        <f t="shared" si="0"/>
        <v/>
      </c>
      <c r="H13" s="18"/>
      <c r="I13" s="1"/>
      <c r="J13" s="380"/>
      <c r="K13" s="383"/>
      <c r="L13" s="381"/>
      <c r="M13" s="381"/>
      <c r="N13" s="387"/>
      <c r="O13" s="387"/>
      <c r="P13" s="387"/>
      <c r="Q13" s="387"/>
      <c r="R13" s="387"/>
      <c r="S13" s="387"/>
      <c r="T13" s="387"/>
      <c r="U13" s="387"/>
      <c r="V13" s="387"/>
      <c r="W13" s="387"/>
      <c r="X13" s="387"/>
      <c r="Y13" s="387"/>
      <c r="Z13" s="387"/>
      <c r="AA13" s="387"/>
      <c r="AB13" s="387"/>
    </row>
    <row r="14" spans="1:28" ht="26.4" x14ac:dyDescent="0.25">
      <c r="A14" s="1"/>
      <c r="B14" s="43" t="s">
        <v>166</v>
      </c>
      <c r="C14" s="14" t="s">
        <v>165</v>
      </c>
      <c r="D14" s="21"/>
      <c r="E14" s="22"/>
      <c r="F14" s="16"/>
      <c r="G14" s="23" t="str">
        <f t="shared" si="0"/>
        <v/>
      </c>
      <c r="H14" s="48"/>
      <c r="I14" s="1"/>
      <c r="J14" s="380"/>
      <c r="K14" s="383"/>
      <c r="L14" s="381"/>
      <c r="M14" s="381"/>
      <c r="N14" s="387"/>
      <c r="O14" s="387"/>
      <c r="P14" s="387"/>
      <c r="Q14" s="387"/>
      <c r="R14" s="387"/>
      <c r="S14" s="387"/>
      <c r="T14" s="387"/>
      <c r="U14" s="387"/>
      <c r="V14" s="387"/>
      <c r="W14" s="387"/>
      <c r="X14" s="387"/>
      <c r="Y14" s="387"/>
      <c r="Z14" s="387"/>
      <c r="AA14" s="387"/>
      <c r="AB14" s="387"/>
    </row>
    <row r="15" spans="1:28" x14ac:dyDescent="0.25">
      <c r="A15" s="1"/>
      <c r="B15" s="43"/>
      <c r="C15" s="14"/>
      <c r="D15" s="15"/>
      <c r="E15" s="24"/>
      <c r="F15" s="16"/>
      <c r="G15" s="23" t="str">
        <f t="shared" si="0"/>
        <v/>
      </c>
      <c r="H15" s="18"/>
      <c r="I15" s="1"/>
      <c r="J15" s="380"/>
      <c r="K15" s="383"/>
      <c r="L15" s="381"/>
      <c r="M15" s="381"/>
      <c r="N15" s="387"/>
      <c r="O15" s="387"/>
      <c r="P15" s="387"/>
      <c r="Q15" s="387"/>
      <c r="R15" s="387"/>
      <c r="S15" s="387"/>
      <c r="T15" s="387"/>
      <c r="U15" s="387"/>
      <c r="V15" s="387"/>
      <c r="W15" s="387"/>
      <c r="X15" s="387"/>
      <c r="Y15" s="387"/>
      <c r="Z15" s="387"/>
      <c r="AA15" s="387"/>
      <c r="AB15" s="387"/>
    </row>
    <row r="16" spans="1:28" ht="15.6" x14ac:dyDescent="0.25">
      <c r="A16" s="1"/>
      <c r="B16" s="43" t="s">
        <v>34</v>
      </c>
      <c r="C16" s="14" t="s">
        <v>137</v>
      </c>
      <c r="D16" s="21" t="s">
        <v>23</v>
      </c>
      <c r="E16" s="24">
        <v>600</v>
      </c>
      <c r="F16" s="412"/>
      <c r="G16" s="413"/>
      <c r="H16" s="18"/>
      <c r="I16" s="1"/>
      <c r="J16" s="379"/>
      <c r="K16" s="383"/>
      <c r="L16" s="381"/>
      <c r="M16" s="381"/>
      <c r="N16" s="387"/>
      <c r="O16" s="387"/>
      <c r="P16" s="387"/>
      <c r="Q16" s="387"/>
      <c r="R16" s="387"/>
      <c r="S16" s="387"/>
      <c r="T16" s="387"/>
      <c r="U16" s="387"/>
      <c r="V16" s="387"/>
      <c r="W16" s="387"/>
      <c r="X16" s="387"/>
      <c r="Y16" s="387"/>
      <c r="Z16" s="387"/>
      <c r="AA16" s="387"/>
      <c r="AB16" s="387"/>
    </row>
    <row r="17" spans="1:28" x14ac:dyDescent="0.25">
      <c r="A17" s="1"/>
      <c r="B17" s="43"/>
      <c r="C17" s="14"/>
      <c r="D17" s="15"/>
      <c r="E17" s="24" t="s">
        <v>407</v>
      </c>
      <c r="F17" s="412"/>
      <c r="G17" s="413"/>
      <c r="H17" s="50"/>
      <c r="I17" s="1"/>
      <c r="J17" s="380"/>
      <c r="K17" s="383"/>
      <c r="L17" s="381"/>
      <c r="M17" s="381"/>
      <c r="N17" s="387"/>
      <c r="O17" s="387"/>
      <c r="P17" s="387"/>
      <c r="Q17" s="387"/>
      <c r="R17" s="387"/>
      <c r="S17" s="387"/>
      <c r="T17" s="387"/>
      <c r="U17" s="387"/>
      <c r="V17" s="387"/>
      <c r="W17" s="387"/>
      <c r="X17" s="387"/>
      <c r="Y17" s="387"/>
      <c r="Z17" s="387"/>
      <c r="AA17" s="387"/>
      <c r="AB17" s="387"/>
    </row>
    <row r="18" spans="1:28" ht="15.6" x14ac:dyDescent="0.25">
      <c r="A18" s="1"/>
      <c r="B18" s="43" t="s">
        <v>35</v>
      </c>
      <c r="C18" s="26" t="s">
        <v>136</v>
      </c>
      <c r="D18" s="21" t="s">
        <v>23</v>
      </c>
      <c r="E18" s="24">
        <v>550</v>
      </c>
      <c r="F18" s="412"/>
      <c r="G18" s="413"/>
      <c r="H18" s="52"/>
      <c r="I18" s="1"/>
      <c r="J18" s="379"/>
      <c r="K18" s="383"/>
      <c r="L18" s="381"/>
      <c r="M18" s="381"/>
      <c r="N18" s="387"/>
      <c r="O18" s="387"/>
      <c r="P18" s="387"/>
      <c r="Q18" s="387"/>
      <c r="R18" s="387"/>
      <c r="S18" s="387"/>
      <c r="T18" s="387"/>
      <c r="U18" s="387"/>
      <c r="V18" s="387"/>
      <c r="W18" s="387"/>
      <c r="X18" s="387"/>
      <c r="Y18" s="387"/>
      <c r="Z18" s="387"/>
      <c r="AA18" s="387"/>
      <c r="AB18" s="387"/>
    </row>
    <row r="19" spans="1:28" x14ac:dyDescent="0.25">
      <c r="A19" s="1"/>
      <c r="B19" s="43"/>
      <c r="C19" s="25"/>
      <c r="D19" s="51"/>
      <c r="E19" s="24" t="s">
        <v>407</v>
      </c>
      <c r="F19" s="412"/>
      <c r="G19" s="413"/>
      <c r="H19" s="52"/>
      <c r="I19" s="1"/>
      <c r="J19" s="380"/>
      <c r="K19" s="383"/>
      <c r="L19" s="381"/>
      <c r="M19" s="381"/>
      <c r="N19" s="387"/>
      <c r="O19" s="387"/>
      <c r="P19" s="387"/>
      <c r="Q19" s="387"/>
      <c r="R19" s="387"/>
      <c r="S19" s="387"/>
      <c r="T19" s="387"/>
      <c r="U19" s="387"/>
      <c r="V19" s="387"/>
      <c r="W19" s="387"/>
      <c r="X19" s="387"/>
      <c r="Y19" s="387"/>
      <c r="Z19" s="387"/>
      <c r="AA19" s="387"/>
      <c r="AB19" s="387"/>
    </row>
    <row r="20" spans="1:28" ht="52.8" x14ac:dyDescent="0.25">
      <c r="A20" s="1"/>
      <c r="B20" s="43" t="s">
        <v>164</v>
      </c>
      <c r="C20" s="26" t="s">
        <v>163</v>
      </c>
      <c r="D20" s="21" t="s">
        <v>23</v>
      </c>
      <c r="E20" s="24">
        <v>60</v>
      </c>
      <c r="F20" s="412"/>
      <c r="G20" s="413"/>
      <c r="H20" s="52"/>
      <c r="I20" s="1"/>
      <c r="J20" s="379"/>
      <c r="K20" s="383"/>
      <c r="L20" s="381"/>
      <c r="M20" s="381"/>
      <c r="N20" s="387"/>
      <c r="O20" s="387"/>
      <c r="P20" s="387"/>
      <c r="Q20" s="387"/>
      <c r="R20" s="387"/>
      <c r="S20" s="387"/>
      <c r="T20" s="387"/>
      <c r="U20" s="387"/>
      <c r="V20" s="387"/>
      <c r="W20" s="387"/>
      <c r="X20" s="387"/>
      <c r="Y20" s="387"/>
      <c r="Z20" s="387"/>
      <c r="AA20" s="387"/>
      <c r="AB20" s="387"/>
    </row>
    <row r="21" spans="1:28" x14ac:dyDescent="0.25">
      <c r="A21" s="1"/>
      <c r="B21" s="43"/>
      <c r="C21" s="14"/>
      <c r="D21" s="15"/>
      <c r="E21" s="24" t="s">
        <v>407</v>
      </c>
      <c r="F21" s="412"/>
      <c r="G21" s="413"/>
      <c r="H21" s="18"/>
      <c r="I21" s="1"/>
      <c r="J21" s="380"/>
      <c r="K21" s="383"/>
      <c r="L21" s="381"/>
      <c r="M21" s="381"/>
      <c r="N21" s="387"/>
      <c r="O21" s="387"/>
      <c r="P21" s="387"/>
      <c r="Q21" s="387"/>
      <c r="R21" s="387"/>
      <c r="S21" s="387"/>
      <c r="T21" s="387"/>
      <c r="U21" s="387"/>
      <c r="V21" s="387"/>
      <c r="W21" s="387"/>
      <c r="X21" s="387"/>
      <c r="Y21" s="387"/>
      <c r="Z21" s="387"/>
      <c r="AA21" s="387"/>
      <c r="AB21" s="387"/>
    </row>
    <row r="22" spans="1:28" ht="26.4" x14ac:dyDescent="0.25">
      <c r="A22" s="1"/>
      <c r="B22" s="43" t="s">
        <v>162</v>
      </c>
      <c r="C22" s="14" t="s">
        <v>305</v>
      </c>
      <c r="D22" s="21" t="s">
        <v>23</v>
      </c>
      <c r="E22" s="24">
        <v>9</v>
      </c>
      <c r="F22" s="412"/>
      <c r="G22" s="413"/>
      <c r="H22" s="48"/>
      <c r="I22" s="1"/>
      <c r="J22" s="379"/>
      <c r="K22" s="383"/>
      <c r="L22" s="381"/>
      <c r="M22" s="381"/>
      <c r="N22" s="387"/>
      <c r="O22" s="387"/>
      <c r="P22" s="387"/>
      <c r="Q22" s="387"/>
      <c r="R22" s="387"/>
      <c r="S22" s="387"/>
      <c r="T22" s="387"/>
      <c r="U22" s="387"/>
      <c r="V22" s="387"/>
      <c r="W22" s="387"/>
      <c r="X22" s="387"/>
      <c r="Y22" s="387"/>
      <c r="Z22" s="387"/>
      <c r="AA22" s="387"/>
      <c r="AB22" s="387"/>
    </row>
    <row r="23" spans="1:28" x14ac:dyDescent="0.25">
      <c r="A23" s="1"/>
      <c r="B23" s="43"/>
      <c r="C23" s="14"/>
      <c r="D23" s="15"/>
      <c r="E23" s="24" t="s">
        <v>407</v>
      </c>
      <c r="F23" s="412"/>
      <c r="G23" s="413"/>
      <c r="H23" s="18"/>
      <c r="I23" s="1"/>
      <c r="J23" s="380"/>
      <c r="K23" s="383"/>
      <c r="L23" s="381"/>
      <c r="M23" s="381"/>
      <c r="N23" s="387"/>
      <c r="O23" s="387"/>
      <c r="P23" s="387"/>
      <c r="Q23" s="387"/>
      <c r="R23" s="387"/>
      <c r="S23" s="387"/>
      <c r="T23" s="387"/>
      <c r="U23" s="387"/>
      <c r="V23" s="387"/>
      <c r="W23" s="387"/>
      <c r="X23" s="387"/>
      <c r="Y23" s="387"/>
      <c r="Z23" s="387"/>
      <c r="AA23" s="387"/>
      <c r="AB23" s="387"/>
    </row>
    <row r="24" spans="1:28" x14ac:dyDescent="0.25">
      <c r="A24" s="1"/>
      <c r="B24" s="43" t="s">
        <v>161</v>
      </c>
      <c r="C24" s="14" t="s">
        <v>160</v>
      </c>
      <c r="D24" s="15"/>
      <c r="E24" s="24" t="s">
        <v>407</v>
      </c>
      <c r="F24" s="412"/>
      <c r="G24" s="413"/>
      <c r="H24" s="18"/>
      <c r="I24" s="1"/>
      <c r="J24" s="380"/>
      <c r="K24" s="383"/>
      <c r="L24" s="381"/>
      <c r="M24" s="381"/>
      <c r="N24" s="387"/>
      <c r="O24" s="387"/>
      <c r="P24" s="387"/>
      <c r="Q24" s="387"/>
      <c r="R24" s="387"/>
      <c r="S24" s="387"/>
      <c r="T24" s="387"/>
      <c r="U24" s="387"/>
      <c r="V24" s="387"/>
      <c r="W24" s="387"/>
      <c r="X24" s="387"/>
      <c r="Y24" s="387"/>
      <c r="Z24" s="387"/>
      <c r="AA24" s="387"/>
      <c r="AB24" s="387"/>
    </row>
    <row r="25" spans="1:28" x14ac:dyDescent="0.25">
      <c r="A25" s="1"/>
      <c r="B25" s="43"/>
      <c r="C25" s="14"/>
      <c r="D25" s="15"/>
      <c r="E25" s="24" t="s">
        <v>407</v>
      </c>
      <c r="F25" s="412"/>
      <c r="G25" s="413"/>
      <c r="H25" s="18"/>
      <c r="I25" s="1"/>
      <c r="J25" s="380"/>
      <c r="K25" s="383"/>
      <c r="L25" s="381"/>
      <c r="M25" s="381"/>
      <c r="N25" s="387"/>
      <c r="O25" s="387"/>
      <c r="P25" s="387"/>
      <c r="Q25" s="387"/>
      <c r="R25" s="387"/>
      <c r="S25" s="387"/>
      <c r="T25" s="387"/>
      <c r="U25" s="387"/>
      <c r="V25" s="387"/>
      <c r="W25" s="387"/>
      <c r="X25" s="387"/>
      <c r="Y25" s="387"/>
      <c r="Z25" s="387"/>
      <c r="AA25" s="387"/>
      <c r="AB25" s="387"/>
    </row>
    <row r="26" spans="1:28" ht="15.6" x14ac:dyDescent="0.25">
      <c r="A26" s="1"/>
      <c r="B26" s="43" t="s">
        <v>159</v>
      </c>
      <c r="C26" s="14" t="s">
        <v>158</v>
      </c>
      <c r="D26" s="21" t="s">
        <v>23</v>
      </c>
      <c r="E26" s="24">
        <v>875</v>
      </c>
      <c r="F26" s="412"/>
      <c r="G26" s="413"/>
      <c r="H26" s="48"/>
      <c r="I26" s="1"/>
      <c r="J26" s="380"/>
      <c r="K26" s="383"/>
      <c r="L26" s="381"/>
      <c r="M26" s="381"/>
      <c r="N26" s="387"/>
      <c r="O26" s="387"/>
      <c r="P26" s="387"/>
      <c r="Q26" s="387"/>
      <c r="R26" s="387"/>
      <c r="S26" s="387"/>
      <c r="T26" s="387"/>
      <c r="U26" s="387"/>
      <c r="V26" s="387"/>
      <c r="W26" s="387"/>
      <c r="X26" s="387"/>
      <c r="Y26" s="387"/>
      <c r="Z26" s="387"/>
      <c r="AA26" s="387"/>
      <c r="AB26" s="387"/>
    </row>
    <row r="27" spans="1:28" x14ac:dyDescent="0.25">
      <c r="A27" s="1"/>
      <c r="B27" s="43"/>
      <c r="C27" s="14"/>
      <c r="D27" s="15"/>
      <c r="E27" s="24" t="s">
        <v>407</v>
      </c>
      <c r="F27" s="412"/>
      <c r="G27" s="413"/>
      <c r="H27" s="18"/>
      <c r="I27" s="1"/>
      <c r="J27" s="380"/>
      <c r="K27" s="383"/>
      <c r="L27" s="381"/>
      <c r="M27" s="381"/>
      <c r="N27" s="387"/>
      <c r="O27" s="387"/>
      <c r="P27" s="387"/>
      <c r="Q27" s="387"/>
      <c r="R27" s="387"/>
      <c r="S27" s="387"/>
      <c r="T27" s="387"/>
      <c r="U27" s="387"/>
      <c r="V27" s="387"/>
      <c r="W27" s="387"/>
      <c r="X27" s="387"/>
      <c r="Y27" s="387"/>
      <c r="Z27" s="387"/>
      <c r="AA27" s="387"/>
      <c r="AB27" s="387"/>
    </row>
    <row r="28" spans="1:28" x14ac:dyDescent="0.25">
      <c r="A28" s="1"/>
      <c r="B28" s="43" t="s">
        <v>157</v>
      </c>
      <c r="C28" s="53" t="s">
        <v>156</v>
      </c>
      <c r="D28" s="54"/>
      <c r="E28" s="24" t="s">
        <v>407</v>
      </c>
      <c r="F28" s="412"/>
      <c r="G28" s="413"/>
      <c r="H28" s="18"/>
      <c r="I28" s="1"/>
      <c r="J28" s="380"/>
      <c r="K28" s="383"/>
      <c r="L28" s="381"/>
      <c r="M28" s="381"/>
      <c r="N28" s="387"/>
      <c r="O28" s="387"/>
      <c r="P28" s="387"/>
      <c r="Q28" s="387"/>
      <c r="R28" s="387"/>
      <c r="S28" s="387"/>
      <c r="T28" s="387"/>
      <c r="U28" s="387"/>
      <c r="V28" s="387"/>
      <c r="W28" s="387"/>
      <c r="X28" s="387"/>
      <c r="Y28" s="387"/>
      <c r="Z28" s="387"/>
      <c r="AA28" s="387"/>
      <c r="AB28" s="387"/>
    </row>
    <row r="29" spans="1:28" x14ac:dyDescent="0.25">
      <c r="A29" s="1"/>
      <c r="B29" s="43"/>
      <c r="C29" s="53"/>
      <c r="D29" s="54"/>
      <c r="E29" s="24" t="s">
        <v>407</v>
      </c>
      <c r="F29" s="412"/>
      <c r="G29" s="413"/>
      <c r="H29" s="18"/>
      <c r="I29" s="1"/>
      <c r="J29" s="380"/>
      <c r="K29" s="383"/>
      <c r="L29" s="381"/>
      <c r="M29" s="381"/>
      <c r="N29" s="387"/>
      <c r="O29" s="387"/>
      <c r="P29" s="387"/>
      <c r="Q29" s="387"/>
      <c r="R29" s="387"/>
      <c r="S29" s="387"/>
      <c r="T29" s="387"/>
      <c r="U29" s="387"/>
      <c r="V29" s="387"/>
      <c r="W29" s="387"/>
      <c r="X29" s="387"/>
      <c r="Y29" s="387"/>
      <c r="Z29" s="387"/>
      <c r="AA29" s="387"/>
      <c r="AB29" s="387"/>
    </row>
    <row r="30" spans="1:28" ht="15.6" x14ac:dyDescent="0.25">
      <c r="A30" s="1"/>
      <c r="B30" s="43" t="s">
        <v>34</v>
      </c>
      <c r="C30" s="14" t="s">
        <v>306</v>
      </c>
      <c r="D30" s="21" t="s">
        <v>23</v>
      </c>
      <c r="E30" s="15">
        <v>95</v>
      </c>
      <c r="F30" s="422"/>
      <c r="G30" s="413"/>
      <c r="H30" s="18"/>
      <c r="I30" s="1"/>
      <c r="J30" s="380"/>
      <c r="K30" s="383"/>
      <c r="L30" s="381"/>
      <c r="M30" s="381"/>
      <c r="N30" s="387"/>
      <c r="O30" s="387"/>
      <c r="P30" s="387"/>
      <c r="Q30" s="387"/>
      <c r="R30" s="387"/>
      <c r="S30" s="387"/>
      <c r="T30" s="387"/>
      <c r="U30" s="387"/>
      <c r="V30" s="387"/>
      <c r="W30" s="387"/>
      <c r="X30" s="387"/>
      <c r="Y30" s="387"/>
      <c r="Z30" s="387"/>
      <c r="AA30" s="387"/>
      <c r="AB30" s="387"/>
    </row>
    <row r="31" spans="1:28" x14ac:dyDescent="0.25">
      <c r="A31" s="1"/>
      <c r="B31" s="43"/>
      <c r="C31" s="14"/>
      <c r="D31" s="15"/>
      <c r="E31" s="15" t="s">
        <v>407</v>
      </c>
      <c r="F31" s="412"/>
      <c r="G31" s="413"/>
      <c r="H31" s="18"/>
      <c r="I31" s="1"/>
      <c r="J31" s="380"/>
      <c r="K31" s="383"/>
      <c r="L31" s="381"/>
      <c r="M31" s="381"/>
      <c r="N31" s="387"/>
      <c r="O31" s="387"/>
      <c r="P31" s="387"/>
      <c r="Q31" s="387"/>
      <c r="R31" s="387"/>
      <c r="S31" s="387"/>
      <c r="T31" s="387"/>
      <c r="U31" s="387"/>
      <c r="V31" s="387"/>
      <c r="W31" s="387"/>
      <c r="X31" s="387"/>
      <c r="Y31" s="387"/>
      <c r="Z31" s="387"/>
      <c r="AA31" s="387"/>
      <c r="AB31" s="387"/>
    </row>
    <row r="32" spans="1:28" x14ac:dyDescent="0.25">
      <c r="A32" s="1"/>
      <c r="B32" s="43" t="s">
        <v>155</v>
      </c>
      <c r="C32" s="14" t="s">
        <v>154</v>
      </c>
      <c r="D32" s="15"/>
      <c r="E32" s="15" t="s">
        <v>407</v>
      </c>
      <c r="F32" s="412"/>
      <c r="G32" s="413"/>
      <c r="H32" s="18"/>
      <c r="I32" s="1"/>
      <c r="J32" s="380"/>
      <c r="K32" s="383"/>
      <c r="L32" s="381"/>
      <c r="M32" s="381"/>
      <c r="N32" s="387"/>
      <c r="O32" s="387"/>
      <c r="P32" s="387"/>
      <c r="Q32" s="387"/>
      <c r="R32" s="387"/>
      <c r="S32" s="387"/>
      <c r="T32" s="387"/>
      <c r="U32" s="387"/>
      <c r="V32" s="387"/>
      <c r="W32" s="387"/>
      <c r="X32" s="387"/>
      <c r="Y32" s="387"/>
      <c r="Z32" s="387"/>
      <c r="AA32" s="387"/>
      <c r="AB32" s="387"/>
    </row>
    <row r="33" spans="2:28" x14ac:dyDescent="0.25">
      <c r="B33" s="43"/>
      <c r="C33" s="14"/>
      <c r="D33" s="15"/>
      <c r="E33" s="15" t="s">
        <v>407</v>
      </c>
      <c r="F33" s="412"/>
      <c r="G33" s="413"/>
      <c r="J33" s="380"/>
      <c r="K33" s="383"/>
      <c r="L33" s="381"/>
      <c r="M33" s="381"/>
      <c r="N33" s="387"/>
      <c r="O33" s="387"/>
      <c r="P33" s="387"/>
      <c r="Q33" s="387"/>
      <c r="R33" s="387"/>
      <c r="S33" s="387"/>
      <c r="T33" s="387"/>
      <c r="U33" s="387"/>
      <c r="V33" s="387"/>
      <c r="W33" s="387"/>
      <c r="X33" s="387"/>
      <c r="Y33" s="387"/>
      <c r="Z33" s="387"/>
      <c r="AA33" s="387"/>
      <c r="AB33" s="387"/>
    </row>
    <row r="34" spans="2:28" x14ac:dyDescent="0.25">
      <c r="B34" s="43" t="s">
        <v>153</v>
      </c>
      <c r="C34" s="14" t="s">
        <v>479</v>
      </c>
      <c r="D34" s="21"/>
      <c r="E34" s="22" t="s">
        <v>407</v>
      </c>
      <c r="F34" s="412"/>
      <c r="G34" s="413"/>
      <c r="J34" s="380"/>
      <c r="K34" s="383"/>
      <c r="L34" s="381"/>
      <c r="M34" s="381"/>
      <c r="N34" s="387"/>
      <c r="O34" s="387"/>
      <c r="P34" s="387"/>
      <c r="Q34" s="387"/>
      <c r="R34" s="387"/>
      <c r="S34" s="387"/>
      <c r="T34" s="387"/>
      <c r="U34" s="387"/>
      <c r="V34" s="387"/>
      <c r="W34" s="387"/>
      <c r="X34" s="387"/>
      <c r="Y34" s="387"/>
      <c r="Z34" s="387"/>
      <c r="AA34" s="387"/>
      <c r="AB34" s="387"/>
    </row>
    <row r="35" spans="2:28" x14ac:dyDescent="0.25">
      <c r="B35" s="43"/>
      <c r="C35" s="14"/>
      <c r="D35" s="21"/>
      <c r="E35" s="22" t="s">
        <v>407</v>
      </c>
      <c r="F35" s="412"/>
      <c r="G35" s="413"/>
      <c r="J35" s="380"/>
      <c r="K35" s="383"/>
      <c r="L35" s="381"/>
      <c r="M35" s="381"/>
      <c r="N35" s="387"/>
      <c r="O35" s="387"/>
      <c r="P35" s="387"/>
      <c r="Q35" s="387"/>
      <c r="R35" s="387"/>
      <c r="S35" s="387"/>
      <c r="T35" s="387"/>
      <c r="U35" s="387"/>
      <c r="V35" s="387"/>
      <c r="W35" s="387"/>
      <c r="X35" s="387"/>
      <c r="Y35" s="387"/>
      <c r="Z35" s="387"/>
      <c r="AA35" s="387"/>
      <c r="AB35" s="387"/>
    </row>
    <row r="36" spans="2:28" x14ac:dyDescent="0.25">
      <c r="B36" s="43"/>
      <c r="C36" s="14" t="s">
        <v>307</v>
      </c>
      <c r="D36" s="21" t="s">
        <v>6</v>
      </c>
      <c r="E36" s="22">
        <v>500</v>
      </c>
      <c r="F36" s="412"/>
      <c r="G36" s="413"/>
      <c r="J36" s="380"/>
      <c r="K36" s="383"/>
      <c r="L36" s="381"/>
      <c r="M36" s="381"/>
      <c r="N36" s="387"/>
      <c r="O36" s="387"/>
      <c r="P36" s="387"/>
      <c r="Q36" s="387"/>
      <c r="R36" s="387"/>
      <c r="S36" s="387"/>
      <c r="T36" s="387"/>
      <c r="U36" s="387"/>
      <c r="V36" s="387"/>
      <c r="W36" s="387"/>
      <c r="X36" s="387"/>
      <c r="Y36" s="387"/>
      <c r="Z36" s="387"/>
      <c r="AA36" s="387"/>
      <c r="AB36" s="387"/>
    </row>
    <row r="37" spans="2:28" x14ac:dyDescent="0.25">
      <c r="B37" s="43"/>
      <c r="C37" s="14"/>
      <c r="D37" s="15"/>
      <c r="E37" s="24" t="s">
        <v>407</v>
      </c>
      <c r="F37" s="412"/>
      <c r="G37" s="413"/>
      <c r="J37" s="380"/>
      <c r="K37" s="383"/>
      <c r="L37" s="381"/>
      <c r="M37" s="381"/>
      <c r="N37" s="387"/>
      <c r="O37" s="387"/>
      <c r="P37" s="387"/>
      <c r="Q37" s="387"/>
      <c r="R37" s="387"/>
      <c r="S37" s="387"/>
      <c r="T37" s="387"/>
      <c r="U37" s="387"/>
      <c r="V37" s="387"/>
      <c r="W37" s="387"/>
      <c r="X37" s="387"/>
      <c r="Y37" s="387"/>
      <c r="Z37" s="387"/>
      <c r="AA37" s="387"/>
      <c r="AB37" s="387"/>
    </row>
    <row r="38" spans="2:28" x14ac:dyDescent="0.25">
      <c r="B38" s="43"/>
      <c r="C38" s="14" t="s">
        <v>308</v>
      </c>
      <c r="D38" s="15" t="s">
        <v>6</v>
      </c>
      <c r="E38" s="24">
        <v>75</v>
      </c>
      <c r="F38" s="412"/>
      <c r="G38" s="413"/>
      <c r="J38" s="380"/>
      <c r="K38" s="383"/>
      <c r="L38" s="387"/>
      <c r="M38" s="387"/>
      <c r="N38" s="387"/>
      <c r="O38" s="387"/>
      <c r="P38" s="387"/>
      <c r="Q38" s="387"/>
      <c r="R38" s="387"/>
      <c r="S38" s="387"/>
      <c r="T38" s="387"/>
      <c r="U38" s="387"/>
      <c r="V38" s="387"/>
      <c r="W38" s="387"/>
      <c r="X38" s="387"/>
      <c r="Y38" s="387"/>
      <c r="Z38" s="387"/>
      <c r="AA38" s="387"/>
      <c r="AB38" s="387"/>
    </row>
    <row r="39" spans="2:28" x14ac:dyDescent="0.25">
      <c r="B39" s="43"/>
      <c r="C39" s="14"/>
      <c r="D39" s="15"/>
      <c r="E39" s="24" t="s">
        <v>407</v>
      </c>
      <c r="F39" s="412"/>
      <c r="G39" s="413"/>
      <c r="J39" s="380"/>
      <c r="K39" s="383"/>
      <c r="L39" s="381"/>
      <c r="M39" s="381"/>
      <c r="N39" s="387"/>
      <c r="O39" s="387"/>
      <c r="P39" s="387"/>
      <c r="Q39" s="387"/>
      <c r="R39" s="387"/>
      <c r="S39" s="387"/>
      <c r="T39" s="387"/>
      <c r="U39" s="387"/>
      <c r="V39" s="387"/>
      <c r="W39" s="387"/>
      <c r="X39" s="387"/>
      <c r="Y39" s="387"/>
      <c r="Z39" s="387"/>
      <c r="AA39" s="387"/>
      <c r="AB39" s="387"/>
    </row>
    <row r="40" spans="2:28" x14ac:dyDescent="0.25">
      <c r="B40" s="43" t="s">
        <v>152</v>
      </c>
      <c r="C40" s="26" t="s">
        <v>309</v>
      </c>
      <c r="D40" s="51"/>
      <c r="E40" s="24" t="s">
        <v>407</v>
      </c>
      <c r="F40" s="412"/>
      <c r="G40" s="413"/>
      <c r="J40" s="380"/>
      <c r="K40" s="383"/>
      <c r="L40" s="381"/>
      <c r="M40" s="381"/>
      <c r="N40" s="387"/>
      <c r="O40" s="387"/>
      <c r="P40" s="387"/>
      <c r="Q40" s="387"/>
      <c r="R40" s="387"/>
      <c r="S40" s="387"/>
      <c r="T40" s="387"/>
      <c r="U40" s="387"/>
      <c r="V40" s="387"/>
      <c r="W40" s="387"/>
      <c r="X40" s="387"/>
      <c r="Y40" s="387"/>
      <c r="Z40" s="387"/>
      <c r="AA40" s="387"/>
      <c r="AB40" s="387"/>
    </row>
    <row r="41" spans="2:28" x14ac:dyDescent="0.25">
      <c r="B41" s="43"/>
      <c r="C41" s="14"/>
      <c r="D41" s="21"/>
      <c r="E41" s="24" t="s">
        <v>407</v>
      </c>
      <c r="F41" s="412"/>
      <c r="G41" s="413"/>
      <c r="J41" s="380"/>
      <c r="K41" s="383"/>
      <c r="L41" s="381"/>
      <c r="M41" s="381"/>
      <c r="N41" s="387"/>
      <c r="O41" s="387"/>
      <c r="P41" s="387"/>
      <c r="Q41" s="387"/>
      <c r="R41" s="387"/>
      <c r="S41" s="387"/>
      <c r="T41" s="387"/>
      <c r="U41" s="387"/>
      <c r="V41" s="387"/>
      <c r="W41" s="387"/>
      <c r="X41" s="387"/>
      <c r="Y41" s="387"/>
      <c r="Z41" s="387"/>
      <c r="AA41" s="387"/>
      <c r="AB41" s="387"/>
    </row>
    <row r="42" spans="2:28" x14ac:dyDescent="0.25">
      <c r="B42" s="43"/>
      <c r="C42" s="14" t="s">
        <v>307</v>
      </c>
      <c r="D42" s="21" t="s">
        <v>33</v>
      </c>
      <c r="E42" s="24">
        <v>0.6</v>
      </c>
      <c r="F42" s="412"/>
      <c r="G42" s="413"/>
      <c r="J42" s="380"/>
      <c r="K42" s="383"/>
      <c r="L42" s="381"/>
      <c r="M42" s="381"/>
      <c r="N42" s="387"/>
      <c r="O42" s="387"/>
      <c r="P42" s="387"/>
      <c r="Q42" s="387"/>
      <c r="R42" s="387"/>
      <c r="S42" s="387"/>
      <c r="T42" s="387"/>
      <c r="U42" s="387"/>
      <c r="V42" s="387"/>
      <c r="W42" s="387"/>
      <c r="X42" s="387"/>
      <c r="Y42" s="387"/>
      <c r="Z42" s="387"/>
      <c r="AA42" s="387"/>
      <c r="AB42" s="387"/>
    </row>
    <row r="43" spans="2:28" x14ac:dyDescent="0.25">
      <c r="B43" s="43"/>
      <c r="C43" s="14"/>
      <c r="D43" s="15"/>
      <c r="E43" s="24" t="s">
        <v>407</v>
      </c>
      <c r="F43" s="412"/>
      <c r="G43" s="413"/>
      <c r="J43" s="380"/>
      <c r="K43" s="383"/>
      <c r="L43" s="381"/>
      <c r="M43" s="381"/>
      <c r="N43" s="387"/>
      <c r="O43" s="387"/>
      <c r="P43" s="387"/>
      <c r="Q43" s="387"/>
      <c r="R43" s="387"/>
      <c r="S43" s="387"/>
      <c r="T43" s="387"/>
      <c r="U43" s="387"/>
      <c r="V43" s="387"/>
      <c r="W43" s="387"/>
      <c r="X43" s="387"/>
      <c r="Y43" s="387"/>
      <c r="Z43" s="387"/>
      <c r="AA43" s="387"/>
      <c r="AB43" s="387"/>
    </row>
    <row r="44" spans="2:28" x14ac:dyDescent="0.25">
      <c r="B44" s="43"/>
      <c r="C44" s="14" t="s">
        <v>308</v>
      </c>
      <c r="D44" s="15" t="s">
        <v>33</v>
      </c>
      <c r="E44" s="24">
        <v>0.6</v>
      </c>
      <c r="F44" s="412"/>
      <c r="G44" s="413"/>
      <c r="J44" s="380"/>
      <c r="K44" s="383"/>
      <c r="L44" s="381"/>
      <c r="M44" s="381"/>
      <c r="N44" s="387"/>
      <c r="O44" s="387"/>
      <c r="P44" s="387"/>
      <c r="Q44" s="387"/>
      <c r="R44" s="387"/>
      <c r="S44" s="387"/>
      <c r="T44" s="387"/>
      <c r="U44" s="387"/>
      <c r="V44" s="387"/>
      <c r="W44" s="387"/>
      <c r="X44" s="387"/>
      <c r="Y44" s="387"/>
      <c r="Z44" s="387"/>
      <c r="AA44" s="387"/>
      <c r="AB44" s="387"/>
    </row>
    <row r="45" spans="2:28" x14ac:dyDescent="0.25">
      <c r="B45" s="43"/>
      <c r="C45" s="53"/>
      <c r="D45" s="15"/>
      <c r="E45" s="15" t="s">
        <v>407</v>
      </c>
      <c r="F45" s="412"/>
      <c r="G45" s="413"/>
      <c r="J45" s="380"/>
      <c r="K45" s="383"/>
      <c r="L45" s="381"/>
      <c r="M45" s="381"/>
      <c r="N45" s="387"/>
      <c r="O45" s="387"/>
      <c r="P45" s="387"/>
      <c r="Q45" s="387"/>
      <c r="R45" s="387"/>
      <c r="S45" s="387"/>
      <c r="T45" s="387"/>
      <c r="U45" s="387"/>
      <c r="V45" s="387"/>
      <c r="W45" s="387"/>
      <c r="X45" s="387"/>
      <c r="Y45" s="387"/>
      <c r="Z45" s="387"/>
      <c r="AA45" s="387"/>
      <c r="AB45" s="387"/>
    </row>
    <row r="46" spans="2:28" x14ac:dyDescent="0.25">
      <c r="B46" s="43" t="s">
        <v>151</v>
      </c>
      <c r="C46" s="14" t="s">
        <v>150</v>
      </c>
      <c r="D46" s="15"/>
      <c r="E46" s="15" t="s">
        <v>407</v>
      </c>
      <c r="F46" s="412"/>
      <c r="G46" s="413"/>
      <c r="J46" s="380"/>
      <c r="K46" s="383"/>
      <c r="L46" s="381"/>
      <c r="M46" s="381"/>
      <c r="N46" s="387"/>
      <c r="O46" s="387"/>
      <c r="P46" s="387"/>
      <c r="Q46" s="387"/>
      <c r="R46" s="387"/>
      <c r="S46" s="387"/>
      <c r="T46" s="387"/>
      <c r="U46" s="387"/>
      <c r="V46" s="387"/>
      <c r="W46" s="387"/>
      <c r="X46" s="387"/>
      <c r="Y46" s="387"/>
      <c r="Z46" s="387"/>
      <c r="AA46" s="387"/>
      <c r="AB46" s="387"/>
    </row>
    <row r="47" spans="2:28" x14ac:dyDescent="0.25">
      <c r="B47" s="43"/>
      <c r="C47" s="14"/>
      <c r="D47" s="15"/>
      <c r="E47" s="15" t="s">
        <v>407</v>
      </c>
      <c r="F47" s="412"/>
      <c r="G47" s="413"/>
      <c r="J47" s="380"/>
      <c r="K47" s="383"/>
      <c r="L47" s="381"/>
      <c r="M47" s="381"/>
      <c r="N47" s="387"/>
      <c r="O47" s="387"/>
      <c r="P47" s="387"/>
      <c r="Q47" s="387"/>
      <c r="R47" s="387"/>
      <c r="S47" s="387"/>
      <c r="T47" s="387"/>
      <c r="U47" s="387"/>
      <c r="V47" s="387"/>
      <c r="W47" s="387"/>
      <c r="X47" s="387"/>
      <c r="Y47" s="387"/>
      <c r="Z47" s="387"/>
      <c r="AA47" s="387"/>
      <c r="AB47" s="387"/>
    </row>
    <row r="48" spans="2:28" ht="52.8" x14ac:dyDescent="0.25">
      <c r="B48" s="43" t="s">
        <v>149</v>
      </c>
      <c r="C48" s="14" t="s">
        <v>357</v>
      </c>
      <c r="D48" s="21" t="s">
        <v>23</v>
      </c>
      <c r="E48" s="15">
        <v>95</v>
      </c>
      <c r="F48" s="412"/>
      <c r="G48" s="413"/>
      <c r="J48" s="379"/>
      <c r="K48" s="383"/>
      <c r="L48" s="381"/>
      <c r="M48" s="381"/>
      <c r="N48" s="387"/>
      <c r="O48" s="387"/>
      <c r="P48" s="387"/>
      <c r="Q48" s="387"/>
      <c r="R48" s="387"/>
      <c r="S48" s="387"/>
      <c r="T48" s="387"/>
      <c r="U48" s="387"/>
      <c r="V48" s="387"/>
      <c r="W48" s="387"/>
      <c r="X48" s="387"/>
      <c r="Y48" s="387"/>
      <c r="Z48" s="387"/>
      <c r="AA48" s="387"/>
      <c r="AB48" s="387"/>
    </row>
    <row r="49" spans="2:28" x14ac:dyDescent="0.25">
      <c r="B49" s="43"/>
      <c r="C49" s="14"/>
      <c r="D49" s="15"/>
      <c r="E49" s="15"/>
      <c r="F49" s="412"/>
      <c r="G49" s="413"/>
      <c r="J49" s="380"/>
      <c r="K49" s="383"/>
      <c r="L49" s="381"/>
      <c r="M49" s="381"/>
      <c r="N49" s="387"/>
      <c r="O49" s="387"/>
      <c r="P49" s="387"/>
      <c r="Q49" s="387"/>
      <c r="R49" s="387"/>
      <c r="S49" s="387"/>
      <c r="T49" s="387"/>
      <c r="U49" s="387"/>
      <c r="V49" s="387"/>
      <c r="W49" s="387"/>
      <c r="X49" s="387"/>
      <c r="Y49" s="387"/>
      <c r="Z49" s="387"/>
      <c r="AA49" s="387"/>
      <c r="AB49" s="387"/>
    </row>
    <row r="50" spans="2:28" ht="26.4" x14ac:dyDescent="0.25">
      <c r="B50" s="43" t="s">
        <v>148</v>
      </c>
      <c r="C50" s="14" t="s">
        <v>431</v>
      </c>
      <c r="D50" s="21" t="s">
        <v>51</v>
      </c>
      <c r="E50" s="15">
        <v>515</v>
      </c>
      <c r="F50" s="412"/>
      <c r="G50" s="413"/>
      <c r="J50" s="392"/>
      <c r="K50" s="383"/>
      <c r="L50" s="381"/>
      <c r="M50" s="381"/>
      <c r="N50" s="387"/>
      <c r="O50" s="387"/>
      <c r="P50" s="387"/>
      <c r="Q50" s="387"/>
      <c r="R50" s="387"/>
      <c r="S50" s="387"/>
      <c r="T50" s="387"/>
      <c r="U50" s="387"/>
      <c r="V50" s="387"/>
      <c r="W50" s="387"/>
      <c r="X50" s="387"/>
      <c r="Y50" s="387"/>
      <c r="Z50" s="387"/>
      <c r="AA50" s="387"/>
      <c r="AB50" s="387"/>
    </row>
    <row r="51" spans="2:28" s="27" customFormat="1" ht="19.5" customHeight="1" x14ac:dyDescent="0.25">
      <c r="B51" s="103" t="str">
        <f>$B$10</f>
        <v>C3.2</v>
      </c>
      <c r="C51" s="29" t="s">
        <v>12</v>
      </c>
      <c r="D51" s="30"/>
      <c r="E51" s="277"/>
      <c r="F51" s="415"/>
      <c r="G51" s="416"/>
      <c r="H51" s="32"/>
      <c r="J51" s="380"/>
      <c r="K51" s="383"/>
      <c r="L51" s="381"/>
      <c r="M51" s="381"/>
      <c r="N51" s="393"/>
      <c r="O51" s="387"/>
      <c r="P51" s="393"/>
      <c r="Q51" s="393"/>
      <c r="R51" s="393"/>
      <c r="S51" s="393"/>
      <c r="T51" s="393"/>
      <c r="U51" s="393"/>
      <c r="V51" s="393"/>
      <c r="W51" s="393"/>
      <c r="X51" s="393"/>
      <c r="Y51" s="393"/>
      <c r="Z51" s="387"/>
      <c r="AA51" s="393"/>
      <c r="AB51" s="393"/>
    </row>
    <row r="52" spans="2:28" s="1" customFormat="1" x14ac:dyDescent="0.25">
      <c r="B52" s="455" t="str">
        <f>Client1</f>
        <v>Province of KwaZulu-Natal</v>
      </c>
      <c r="C52" s="455"/>
      <c r="D52" s="455"/>
      <c r="E52" s="450" t="str">
        <f>"Contract No. "&amp;ContractNo</f>
        <v>Contract No. ZNB01216/00000/00/PMC/INF/21/T</v>
      </c>
      <c r="F52" s="450"/>
      <c r="G52" s="450"/>
      <c r="H52" s="5"/>
      <c r="J52" s="380"/>
      <c r="K52" s="383"/>
      <c r="L52" s="381"/>
      <c r="M52" s="381"/>
      <c r="N52" s="372"/>
      <c r="O52" s="387"/>
      <c r="P52" s="372"/>
      <c r="Q52" s="372"/>
      <c r="R52" s="372"/>
      <c r="S52" s="372"/>
      <c r="T52" s="372"/>
      <c r="U52" s="372"/>
      <c r="V52" s="372"/>
      <c r="W52" s="372"/>
      <c r="X52" s="372"/>
      <c r="Y52" s="372"/>
      <c r="Z52" s="387"/>
      <c r="AA52" s="372"/>
      <c r="AB52" s="372"/>
    </row>
    <row r="53" spans="2:28" s="1" customFormat="1" x14ac:dyDescent="0.25">
      <c r="B53" s="455" t="str">
        <f>Client2</f>
        <v>Department of Transport</v>
      </c>
      <c r="C53" s="455"/>
      <c r="D53" s="455"/>
      <c r="E53" s="450"/>
      <c r="F53" s="450"/>
      <c r="G53" s="450"/>
      <c r="H53" s="5"/>
      <c r="J53" s="380"/>
      <c r="K53" s="383"/>
      <c r="L53" s="381"/>
      <c r="M53" s="381"/>
      <c r="N53" s="372"/>
      <c r="O53" s="387"/>
      <c r="P53" s="372"/>
      <c r="Q53" s="372"/>
      <c r="R53" s="372"/>
      <c r="S53" s="372"/>
      <c r="T53" s="372"/>
      <c r="U53" s="372"/>
      <c r="V53" s="372"/>
      <c r="W53" s="372"/>
      <c r="X53" s="372"/>
      <c r="Y53" s="372"/>
      <c r="Z53" s="387"/>
      <c r="AA53" s="372"/>
      <c r="AB53" s="372"/>
    </row>
    <row r="54" spans="2:28" s="1" customFormat="1" x14ac:dyDescent="0.25">
      <c r="B54" s="457"/>
      <c r="C54" s="457"/>
      <c r="D54" s="457"/>
      <c r="E54" s="452"/>
      <c r="F54" s="452"/>
      <c r="G54" s="452"/>
      <c r="H54" s="5"/>
      <c r="J54" s="380"/>
      <c r="K54" s="383"/>
      <c r="L54" s="381"/>
      <c r="M54" s="381"/>
      <c r="N54" s="372"/>
      <c r="O54" s="387"/>
      <c r="P54" s="372"/>
      <c r="Q54" s="372"/>
      <c r="R54" s="372"/>
      <c r="S54" s="372"/>
      <c r="T54" s="372"/>
      <c r="U54" s="372"/>
      <c r="V54" s="372"/>
      <c r="W54" s="372"/>
      <c r="X54" s="372"/>
      <c r="Y54" s="372"/>
      <c r="Z54" s="387"/>
      <c r="AA54" s="372"/>
      <c r="AB54" s="372"/>
    </row>
    <row r="55" spans="2:28" s="1" customFormat="1" x14ac:dyDescent="0.25">
      <c r="B55" s="458" t="s">
        <v>8</v>
      </c>
      <c r="C55" s="459"/>
      <c r="D55" s="459"/>
      <c r="E55" s="459"/>
      <c r="F55" s="459"/>
      <c r="G55" s="449" t="str">
        <f>$G$5</f>
        <v>CHAPTER C3.2</v>
      </c>
      <c r="H55" s="308"/>
      <c r="J55" s="380"/>
      <c r="K55" s="383"/>
      <c r="L55" s="381"/>
      <c r="M55" s="381"/>
      <c r="N55" s="372"/>
      <c r="O55" s="387"/>
      <c r="P55" s="372"/>
      <c r="Q55" s="372"/>
      <c r="R55" s="372"/>
      <c r="S55" s="372"/>
      <c r="T55" s="372"/>
      <c r="U55" s="372"/>
      <c r="V55" s="372"/>
      <c r="W55" s="372"/>
      <c r="X55" s="372"/>
      <c r="Y55" s="372"/>
      <c r="Z55" s="387"/>
      <c r="AA55" s="372"/>
      <c r="AB55" s="372"/>
    </row>
    <row r="56" spans="2:28" s="1" customFormat="1" x14ac:dyDescent="0.25">
      <c r="B56" s="460" t="str">
        <f>ContractDescription</f>
        <v>PROVISION OF ROUTINE AND SAFETY MAINTENANCE ON VARIOUS ROADS WITHIN THE IMPENDLE ZONE -  VULINDLELA AREA OFFICE</v>
      </c>
      <c r="C56" s="461"/>
      <c r="D56" s="461"/>
      <c r="E56" s="461"/>
      <c r="F56" s="461"/>
      <c r="G56" s="451"/>
      <c r="H56" s="117"/>
      <c r="J56" s="380"/>
      <c r="K56" s="383"/>
      <c r="L56" s="381"/>
      <c r="M56" s="381"/>
      <c r="N56" s="372"/>
      <c r="O56" s="387"/>
      <c r="P56" s="372"/>
      <c r="Q56" s="372"/>
      <c r="R56" s="372"/>
      <c r="S56" s="372"/>
      <c r="T56" s="372"/>
      <c r="U56" s="372"/>
      <c r="V56" s="372"/>
      <c r="W56" s="372"/>
      <c r="X56" s="372"/>
      <c r="Y56" s="372"/>
      <c r="Z56" s="387"/>
      <c r="AA56" s="372"/>
      <c r="AB56" s="372"/>
    </row>
    <row r="57" spans="2:28" s="1" customFormat="1" x14ac:dyDescent="0.25">
      <c r="B57" s="460"/>
      <c r="C57" s="461"/>
      <c r="D57" s="461"/>
      <c r="E57" s="461"/>
      <c r="F57" s="461"/>
      <c r="G57" s="451"/>
      <c r="H57" s="117"/>
      <c r="J57" s="380"/>
      <c r="K57" s="383"/>
      <c r="L57" s="381"/>
      <c r="M57" s="381"/>
      <c r="N57" s="372"/>
      <c r="O57" s="387"/>
      <c r="P57" s="372"/>
      <c r="Q57" s="372"/>
      <c r="R57" s="372"/>
      <c r="S57" s="372"/>
      <c r="T57" s="372"/>
      <c r="U57" s="372"/>
      <c r="V57" s="372"/>
      <c r="W57" s="372"/>
      <c r="X57" s="372"/>
      <c r="Y57" s="372"/>
      <c r="Z57" s="387"/>
      <c r="AA57" s="372"/>
      <c r="AB57" s="372"/>
    </row>
    <row r="58" spans="2:28" s="1" customFormat="1" x14ac:dyDescent="0.25">
      <c r="B58" s="462"/>
      <c r="C58" s="463"/>
      <c r="D58" s="463"/>
      <c r="E58" s="463"/>
      <c r="F58" s="463"/>
      <c r="G58" s="453"/>
      <c r="H58" s="117"/>
      <c r="J58" s="380"/>
      <c r="K58" s="383"/>
      <c r="L58" s="381"/>
      <c r="M58" s="381"/>
      <c r="N58" s="372"/>
      <c r="O58" s="387"/>
      <c r="P58" s="372"/>
      <c r="Q58" s="372"/>
      <c r="R58" s="372"/>
      <c r="S58" s="372"/>
      <c r="T58" s="372"/>
      <c r="U58" s="372"/>
      <c r="V58" s="372"/>
      <c r="W58" s="372"/>
      <c r="X58" s="372"/>
      <c r="Y58" s="372"/>
      <c r="Z58" s="387"/>
      <c r="AA58" s="372"/>
      <c r="AB58" s="372"/>
    </row>
    <row r="59" spans="2:28" s="9" customFormat="1" ht="24.9" customHeight="1" x14ac:dyDescent="0.25">
      <c r="B59" s="56" t="s">
        <v>0</v>
      </c>
      <c r="C59" s="11" t="s">
        <v>1</v>
      </c>
      <c r="D59" s="11" t="s">
        <v>2</v>
      </c>
      <c r="E59" s="11" t="s">
        <v>3</v>
      </c>
      <c r="F59" s="11" t="s">
        <v>4</v>
      </c>
      <c r="G59" s="11" t="s">
        <v>5</v>
      </c>
      <c r="H59" s="310"/>
      <c r="J59" s="380"/>
      <c r="K59" s="383"/>
      <c r="L59" s="381"/>
      <c r="M59" s="381"/>
      <c r="N59" s="394"/>
      <c r="O59" s="387"/>
      <c r="P59" s="394"/>
      <c r="Q59" s="394"/>
      <c r="R59" s="394"/>
      <c r="S59" s="394"/>
      <c r="T59" s="394"/>
      <c r="U59" s="394"/>
      <c r="V59" s="394"/>
      <c r="W59" s="394"/>
      <c r="X59" s="394"/>
      <c r="Y59" s="394"/>
      <c r="Z59" s="387"/>
      <c r="AA59" s="394"/>
      <c r="AB59" s="394"/>
    </row>
    <row r="60" spans="2:28" s="27" customFormat="1" ht="20.100000000000001" customHeight="1" x14ac:dyDescent="0.25">
      <c r="B60" s="64"/>
      <c r="C60" s="29" t="s">
        <v>26</v>
      </c>
      <c r="D60" s="30"/>
      <c r="E60" s="277"/>
      <c r="F60" s="30"/>
      <c r="G60" s="416"/>
      <c r="H60" s="32"/>
      <c r="J60" s="380"/>
      <c r="K60" s="383"/>
      <c r="L60" s="381"/>
      <c r="M60" s="381"/>
      <c r="N60" s="393"/>
      <c r="O60" s="387"/>
      <c r="P60" s="393"/>
      <c r="Q60" s="393"/>
      <c r="R60" s="393"/>
      <c r="S60" s="393"/>
      <c r="T60" s="393"/>
      <c r="U60" s="393"/>
      <c r="V60" s="393"/>
      <c r="W60" s="393"/>
      <c r="X60" s="393"/>
      <c r="Y60" s="393"/>
      <c r="Z60" s="387"/>
      <c r="AA60" s="393"/>
      <c r="AB60" s="393"/>
    </row>
    <row r="61" spans="2:28" x14ac:dyDescent="0.25">
      <c r="B61" s="43"/>
      <c r="C61" s="102"/>
      <c r="D61" s="15"/>
      <c r="E61" s="24"/>
      <c r="F61" s="16"/>
      <c r="G61" s="23"/>
      <c r="J61" s="380"/>
      <c r="K61" s="383"/>
      <c r="L61" s="381"/>
      <c r="M61" s="381"/>
      <c r="N61" s="387"/>
      <c r="O61" s="387"/>
      <c r="P61" s="387"/>
      <c r="Q61" s="387"/>
      <c r="R61" s="387"/>
      <c r="S61" s="387"/>
      <c r="T61" s="387"/>
      <c r="U61" s="387"/>
      <c r="V61" s="387"/>
      <c r="W61" s="387"/>
      <c r="X61" s="387"/>
      <c r="Y61" s="387"/>
      <c r="Z61" s="387"/>
      <c r="AA61" s="387"/>
      <c r="AB61" s="387"/>
    </row>
    <row r="62" spans="2:28" x14ac:dyDescent="0.25">
      <c r="B62" s="43" t="s">
        <v>147</v>
      </c>
      <c r="C62" s="26" t="s">
        <v>121</v>
      </c>
      <c r="D62" s="51"/>
      <c r="E62" s="24"/>
      <c r="F62" s="16"/>
      <c r="G62" s="23" t="str">
        <f t="shared" ref="G62:G63" si="1">IF(D62="","",E62*F62)</f>
        <v/>
      </c>
      <c r="J62" s="380"/>
      <c r="K62" s="383"/>
      <c r="L62" s="381"/>
      <c r="M62" s="381"/>
      <c r="N62" s="387"/>
      <c r="O62" s="387"/>
      <c r="P62" s="387"/>
      <c r="Q62" s="387"/>
      <c r="R62" s="387"/>
      <c r="S62" s="387"/>
      <c r="T62" s="387"/>
      <c r="U62" s="387"/>
      <c r="V62" s="387"/>
      <c r="W62" s="387"/>
      <c r="X62" s="387"/>
      <c r="Y62" s="387"/>
      <c r="Z62" s="387"/>
      <c r="AA62" s="387"/>
      <c r="AB62" s="387"/>
    </row>
    <row r="63" spans="2:28" x14ac:dyDescent="0.25">
      <c r="B63" s="43"/>
      <c r="C63" s="25"/>
      <c r="D63" s="51"/>
      <c r="E63" s="24"/>
      <c r="F63" s="16"/>
      <c r="G63" s="23" t="str">
        <f t="shared" si="1"/>
        <v/>
      </c>
      <c r="J63" s="392"/>
      <c r="K63" s="383"/>
      <c r="L63" s="381"/>
      <c r="M63" s="381"/>
      <c r="N63" s="387"/>
      <c r="O63" s="387"/>
      <c r="P63" s="387"/>
      <c r="Q63" s="387"/>
      <c r="R63" s="387"/>
      <c r="S63" s="387"/>
      <c r="T63" s="387"/>
      <c r="U63" s="387"/>
      <c r="V63" s="387"/>
      <c r="W63" s="387"/>
      <c r="X63" s="387"/>
      <c r="Y63" s="387"/>
      <c r="Z63" s="387"/>
      <c r="AA63" s="387"/>
      <c r="AB63" s="387"/>
    </row>
    <row r="64" spans="2:28" x14ac:dyDescent="0.25">
      <c r="B64" s="43" t="s">
        <v>146</v>
      </c>
      <c r="C64" s="14" t="s">
        <v>490</v>
      </c>
      <c r="D64" s="15" t="s">
        <v>24</v>
      </c>
      <c r="E64" s="328">
        <v>980</v>
      </c>
      <c r="F64" s="412"/>
      <c r="G64" s="413"/>
      <c r="J64" s="392"/>
      <c r="K64" s="383"/>
      <c r="L64" s="381"/>
      <c r="M64" s="381"/>
      <c r="N64" s="387"/>
      <c r="O64" s="387"/>
      <c r="P64" s="387"/>
      <c r="Q64" s="387"/>
      <c r="R64" s="387"/>
      <c r="S64" s="387"/>
      <c r="T64" s="387"/>
      <c r="U64" s="387"/>
      <c r="V64" s="387"/>
      <c r="W64" s="387"/>
      <c r="X64" s="387"/>
      <c r="Y64" s="387"/>
      <c r="Z64" s="387"/>
      <c r="AA64" s="387"/>
      <c r="AB64" s="387"/>
    </row>
    <row r="65" spans="2:28" x14ac:dyDescent="0.25">
      <c r="B65" s="43"/>
      <c r="C65" s="14"/>
      <c r="D65" s="15"/>
      <c r="E65" s="24" t="s">
        <v>407</v>
      </c>
      <c r="F65" s="412"/>
      <c r="G65" s="413"/>
      <c r="J65" s="380"/>
      <c r="K65" s="383"/>
      <c r="L65" s="381"/>
      <c r="M65" s="381"/>
      <c r="N65" s="387"/>
      <c r="O65" s="387"/>
      <c r="P65" s="387"/>
      <c r="Q65" s="387"/>
      <c r="R65" s="387"/>
      <c r="S65" s="387"/>
      <c r="T65" s="387"/>
      <c r="U65" s="387"/>
      <c r="V65" s="387"/>
      <c r="W65" s="387"/>
      <c r="X65" s="387"/>
      <c r="Y65" s="387"/>
      <c r="Z65" s="387"/>
      <c r="AA65" s="387"/>
      <c r="AB65" s="387"/>
    </row>
    <row r="66" spans="2:28" x14ac:dyDescent="0.25">
      <c r="B66" s="43" t="s">
        <v>486</v>
      </c>
      <c r="C66" s="14" t="s">
        <v>487</v>
      </c>
      <c r="D66" s="15"/>
      <c r="E66" s="24"/>
      <c r="F66" s="412"/>
      <c r="G66" s="413"/>
      <c r="J66" s="380"/>
      <c r="K66" s="383"/>
      <c r="L66" s="381"/>
      <c r="M66" s="381"/>
      <c r="N66" s="387"/>
      <c r="O66" s="387"/>
      <c r="P66" s="387"/>
      <c r="Q66" s="387"/>
      <c r="R66" s="387"/>
      <c r="S66" s="387"/>
      <c r="T66" s="387"/>
      <c r="U66" s="387"/>
      <c r="V66" s="387"/>
      <c r="W66" s="387"/>
      <c r="X66" s="387"/>
      <c r="Y66" s="387"/>
      <c r="Z66" s="387"/>
      <c r="AA66" s="387"/>
      <c r="AB66" s="387"/>
    </row>
    <row r="67" spans="2:28" x14ac:dyDescent="0.25">
      <c r="B67" s="43"/>
      <c r="C67" s="14"/>
      <c r="D67" s="15"/>
      <c r="E67" s="24"/>
      <c r="F67" s="412"/>
      <c r="G67" s="413"/>
      <c r="J67" s="380"/>
      <c r="K67" s="383"/>
      <c r="L67" s="381"/>
      <c r="M67" s="381"/>
      <c r="N67" s="387"/>
      <c r="O67" s="387"/>
      <c r="P67" s="387"/>
      <c r="Q67" s="387"/>
      <c r="R67" s="387"/>
      <c r="S67" s="387"/>
      <c r="T67" s="387"/>
      <c r="U67" s="387"/>
      <c r="V67" s="387"/>
      <c r="W67" s="387"/>
      <c r="X67" s="387"/>
      <c r="Y67" s="387"/>
      <c r="Z67" s="387"/>
      <c r="AA67" s="387"/>
      <c r="AB67" s="387"/>
    </row>
    <row r="68" spans="2:28" ht="26.4" x14ac:dyDescent="0.25">
      <c r="B68" s="43" t="s">
        <v>488</v>
      </c>
      <c r="C68" s="14" t="s">
        <v>489</v>
      </c>
      <c r="D68" s="15" t="s">
        <v>6</v>
      </c>
      <c r="E68" s="24">
        <v>5</v>
      </c>
      <c r="F68" s="412"/>
      <c r="G68" s="413"/>
      <c r="J68" s="380"/>
      <c r="K68" s="383"/>
      <c r="L68" s="381"/>
      <c r="M68" s="381"/>
      <c r="N68" s="387"/>
      <c r="O68" s="387"/>
      <c r="P68" s="387"/>
      <c r="Q68" s="387"/>
      <c r="R68" s="387"/>
      <c r="S68" s="387"/>
      <c r="T68" s="387"/>
      <c r="U68" s="387"/>
      <c r="V68" s="387"/>
      <c r="W68" s="387"/>
      <c r="X68" s="387"/>
      <c r="Y68" s="387"/>
      <c r="Z68" s="387"/>
      <c r="AA68" s="387"/>
      <c r="AB68" s="387"/>
    </row>
    <row r="69" spans="2:28" x14ac:dyDescent="0.25">
      <c r="B69" s="43"/>
      <c r="C69" s="14"/>
      <c r="D69" s="15"/>
      <c r="E69" s="24"/>
      <c r="F69" s="412"/>
      <c r="G69" s="413"/>
      <c r="J69" s="380"/>
      <c r="K69" s="383"/>
      <c r="L69" s="381"/>
      <c r="M69" s="381"/>
      <c r="N69" s="387"/>
      <c r="O69" s="387"/>
      <c r="P69" s="387"/>
      <c r="Q69" s="387"/>
      <c r="R69" s="387"/>
      <c r="S69" s="387"/>
      <c r="T69" s="387"/>
      <c r="U69" s="387"/>
      <c r="V69" s="387"/>
      <c r="W69" s="387"/>
      <c r="X69" s="387"/>
      <c r="Y69" s="387"/>
      <c r="Z69" s="387"/>
      <c r="AA69" s="387"/>
      <c r="AB69" s="387"/>
    </row>
    <row r="70" spans="2:28" x14ac:dyDescent="0.25">
      <c r="B70" s="43" t="s">
        <v>145</v>
      </c>
      <c r="C70" s="14" t="s">
        <v>144</v>
      </c>
      <c r="D70" s="15"/>
      <c r="E70" s="24" t="s">
        <v>407</v>
      </c>
      <c r="F70" s="412"/>
      <c r="G70" s="413"/>
      <c r="J70" s="380"/>
      <c r="K70" s="383"/>
      <c r="L70" s="381"/>
      <c r="M70" s="381"/>
      <c r="N70" s="387"/>
      <c r="O70" s="387"/>
      <c r="P70" s="387"/>
      <c r="Q70" s="387"/>
      <c r="R70" s="387"/>
      <c r="S70" s="387"/>
      <c r="T70" s="387"/>
      <c r="U70" s="387"/>
      <c r="V70" s="387"/>
      <c r="W70" s="387"/>
      <c r="X70" s="387"/>
      <c r="Y70" s="387"/>
      <c r="Z70" s="387"/>
      <c r="AA70" s="387"/>
      <c r="AB70" s="387"/>
    </row>
    <row r="71" spans="2:28" x14ac:dyDescent="0.25">
      <c r="B71" s="43"/>
      <c r="C71" s="53"/>
      <c r="D71" s="54"/>
      <c r="E71" s="24" t="s">
        <v>407</v>
      </c>
      <c r="F71" s="412"/>
      <c r="G71" s="413"/>
      <c r="J71" s="380"/>
      <c r="K71" s="383"/>
      <c r="L71" s="381"/>
      <c r="M71" s="381"/>
      <c r="N71" s="387"/>
      <c r="O71" s="387"/>
      <c r="P71" s="387"/>
      <c r="Q71" s="387"/>
      <c r="R71" s="387"/>
      <c r="S71" s="387"/>
      <c r="T71" s="387"/>
      <c r="U71" s="387"/>
      <c r="V71" s="387"/>
      <c r="W71" s="387"/>
      <c r="X71" s="387"/>
      <c r="Y71" s="387"/>
      <c r="Z71" s="387"/>
      <c r="AA71" s="387"/>
      <c r="AB71" s="387"/>
    </row>
    <row r="72" spans="2:28" ht="13.8" x14ac:dyDescent="0.3">
      <c r="B72" s="43" t="s">
        <v>143</v>
      </c>
      <c r="C72" s="14" t="s">
        <v>142</v>
      </c>
      <c r="D72" s="15" t="s">
        <v>171</v>
      </c>
      <c r="E72" s="24">
        <v>580</v>
      </c>
      <c r="F72" s="412"/>
      <c r="G72" s="413"/>
      <c r="J72" s="380"/>
      <c r="K72" s="383"/>
      <c r="L72" s="381"/>
      <c r="M72" s="381"/>
      <c r="N72" s="387"/>
      <c r="O72" s="387"/>
      <c r="P72" s="387"/>
      <c r="Q72" s="387"/>
      <c r="R72" s="387"/>
      <c r="S72" s="387"/>
      <c r="T72" s="387"/>
      <c r="U72" s="387"/>
      <c r="V72" s="387"/>
      <c r="W72" s="387"/>
      <c r="X72" s="387"/>
      <c r="Y72" s="387"/>
      <c r="Z72" s="387"/>
      <c r="AA72" s="387"/>
      <c r="AB72" s="387"/>
    </row>
    <row r="73" spans="2:28" x14ac:dyDescent="0.25">
      <c r="B73" s="43"/>
      <c r="C73" s="53"/>
      <c r="D73" s="15"/>
      <c r="E73" s="24" t="s">
        <v>407</v>
      </c>
      <c r="F73" s="412"/>
      <c r="G73" s="413"/>
      <c r="J73" s="380"/>
      <c r="K73" s="383"/>
      <c r="L73" s="381"/>
      <c r="M73" s="381"/>
      <c r="N73" s="387"/>
      <c r="O73" s="387"/>
      <c r="P73" s="387"/>
      <c r="Q73" s="387"/>
      <c r="R73" s="387"/>
      <c r="S73" s="387"/>
      <c r="T73" s="387"/>
      <c r="U73" s="387"/>
      <c r="V73" s="387"/>
      <c r="W73" s="387"/>
      <c r="X73" s="387"/>
      <c r="Y73" s="387"/>
      <c r="Z73" s="387"/>
      <c r="AA73" s="387"/>
      <c r="AB73" s="387"/>
    </row>
    <row r="74" spans="2:28" ht="26.4" x14ac:dyDescent="0.25">
      <c r="B74" s="43" t="s">
        <v>141</v>
      </c>
      <c r="C74" s="14" t="s">
        <v>140</v>
      </c>
      <c r="D74" s="15"/>
      <c r="E74" s="24" t="s">
        <v>407</v>
      </c>
      <c r="F74" s="412"/>
      <c r="G74" s="413"/>
      <c r="J74" s="380"/>
      <c r="K74" s="383"/>
      <c r="L74" s="381"/>
      <c r="M74" s="381"/>
      <c r="N74" s="387"/>
      <c r="O74" s="387"/>
      <c r="P74" s="387"/>
      <c r="Q74" s="387"/>
      <c r="R74" s="387"/>
      <c r="S74" s="387"/>
      <c r="T74" s="387"/>
      <c r="U74" s="387"/>
      <c r="V74" s="387"/>
      <c r="W74" s="387"/>
      <c r="X74" s="387"/>
      <c r="Y74" s="387"/>
      <c r="Z74" s="387"/>
      <c r="AA74" s="387"/>
      <c r="AB74" s="387"/>
    </row>
    <row r="75" spans="2:28" x14ac:dyDescent="0.25">
      <c r="B75" s="43"/>
      <c r="C75" s="14"/>
      <c r="D75" s="15"/>
      <c r="E75" s="24" t="s">
        <v>407</v>
      </c>
      <c r="F75" s="412"/>
      <c r="G75" s="413"/>
      <c r="J75" s="380"/>
      <c r="K75" s="383"/>
      <c r="L75" s="381"/>
      <c r="M75" s="381"/>
      <c r="N75" s="387"/>
      <c r="O75" s="387"/>
      <c r="P75" s="387"/>
      <c r="Q75" s="387"/>
      <c r="R75" s="387"/>
      <c r="S75" s="387"/>
      <c r="T75" s="387"/>
      <c r="U75" s="387"/>
      <c r="V75" s="387"/>
      <c r="W75" s="387"/>
      <c r="X75" s="387"/>
      <c r="Y75" s="387"/>
      <c r="Z75" s="387"/>
      <c r="AA75" s="387"/>
      <c r="AB75" s="387"/>
    </row>
    <row r="76" spans="2:28" ht="26.4" x14ac:dyDescent="0.25">
      <c r="B76" s="43" t="s">
        <v>139</v>
      </c>
      <c r="C76" s="53" t="s">
        <v>310</v>
      </c>
      <c r="D76" s="54" t="s">
        <v>172</v>
      </c>
      <c r="E76" s="24">
        <v>62.684611111134288</v>
      </c>
      <c r="F76" s="412"/>
      <c r="G76" s="413"/>
      <c r="J76" s="380"/>
      <c r="K76" s="383"/>
      <c r="L76" s="381"/>
      <c r="M76" s="381"/>
      <c r="N76" s="387"/>
      <c r="O76" s="387"/>
      <c r="P76" s="387"/>
      <c r="Q76" s="387"/>
      <c r="R76" s="387"/>
      <c r="S76" s="387"/>
      <c r="T76" s="387"/>
      <c r="U76" s="387"/>
      <c r="V76" s="387"/>
      <c r="W76" s="387"/>
      <c r="X76" s="387"/>
      <c r="Y76" s="387"/>
      <c r="Z76" s="387"/>
      <c r="AA76" s="387"/>
      <c r="AB76" s="387"/>
    </row>
    <row r="77" spans="2:28" x14ac:dyDescent="0.25">
      <c r="B77" s="43"/>
      <c r="C77" s="53"/>
      <c r="D77" s="54"/>
      <c r="E77" s="24"/>
      <c r="F77" s="412"/>
      <c r="G77" s="413"/>
      <c r="J77" s="380"/>
      <c r="K77" s="383"/>
      <c r="L77" s="381"/>
      <c r="M77" s="381"/>
      <c r="N77" s="387"/>
      <c r="O77" s="387"/>
      <c r="P77" s="387"/>
      <c r="Q77" s="387"/>
      <c r="R77" s="387"/>
      <c r="S77" s="387"/>
      <c r="T77" s="387"/>
      <c r="U77" s="387"/>
      <c r="V77" s="387"/>
      <c r="W77" s="387"/>
      <c r="X77" s="387"/>
      <c r="Y77" s="387"/>
      <c r="Z77" s="387"/>
      <c r="AA77" s="387"/>
      <c r="AB77" s="387"/>
    </row>
    <row r="78" spans="2:28" x14ac:dyDescent="0.25">
      <c r="B78" s="43"/>
      <c r="C78" s="14"/>
      <c r="D78" s="15"/>
      <c r="E78" s="24"/>
      <c r="F78" s="412"/>
      <c r="G78" s="413"/>
      <c r="J78" s="380"/>
      <c r="K78" s="383"/>
      <c r="L78" s="381"/>
      <c r="M78" s="381"/>
      <c r="N78" s="387"/>
      <c r="O78" s="387"/>
      <c r="P78" s="387"/>
      <c r="Q78" s="387"/>
      <c r="R78" s="387"/>
      <c r="S78" s="387"/>
      <c r="T78" s="387"/>
      <c r="U78" s="387"/>
      <c r="V78" s="387"/>
      <c r="W78" s="387"/>
      <c r="X78" s="387"/>
      <c r="Y78" s="387"/>
      <c r="Z78" s="387"/>
      <c r="AA78" s="387"/>
      <c r="AB78" s="387"/>
    </row>
    <row r="79" spans="2:28" x14ac:dyDescent="0.25">
      <c r="B79" s="43"/>
      <c r="C79" s="14"/>
      <c r="D79" s="15"/>
      <c r="E79" s="24"/>
      <c r="F79" s="412"/>
      <c r="G79" s="413"/>
      <c r="J79" s="380"/>
      <c r="K79" s="383"/>
      <c r="L79" s="381"/>
      <c r="M79" s="381"/>
      <c r="N79" s="387"/>
      <c r="O79" s="387"/>
      <c r="P79" s="387"/>
      <c r="Q79" s="387"/>
      <c r="R79" s="387"/>
      <c r="S79" s="387"/>
      <c r="T79" s="387"/>
      <c r="U79" s="387"/>
      <c r="V79" s="387"/>
      <c r="W79" s="387"/>
      <c r="X79" s="387"/>
      <c r="Y79" s="387"/>
      <c r="Z79" s="387"/>
      <c r="AA79" s="387"/>
      <c r="AB79" s="387"/>
    </row>
    <row r="80" spans="2:28" x14ac:dyDescent="0.25">
      <c r="B80" s="43"/>
      <c r="C80" s="14"/>
      <c r="D80" s="15"/>
      <c r="E80" s="24"/>
      <c r="F80" s="412"/>
      <c r="G80" s="413"/>
      <c r="J80" s="380"/>
      <c r="K80" s="383"/>
      <c r="L80" s="381"/>
      <c r="M80" s="381"/>
      <c r="N80" s="387"/>
      <c r="O80" s="387"/>
      <c r="P80" s="387"/>
      <c r="Q80" s="387"/>
      <c r="R80" s="387"/>
      <c r="S80" s="387"/>
      <c r="T80" s="387"/>
      <c r="U80" s="387"/>
      <c r="V80" s="387"/>
      <c r="W80" s="387"/>
      <c r="X80" s="387"/>
      <c r="Y80" s="387"/>
      <c r="Z80" s="387"/>
      <c r="AA80" s="387"/>
      <c r="AB80" s="387"/>
    </row>
    <row r="81" spans="2:28" s="27" customFormat="1" ht="19.5" customHeight="1" x14ac:dyDescent="0.25">
      <c r="B81" s="103" t="str">
        <f>$B$10</f>
        <v>C3.2</v>
      </c>
      <c r="C81" s="29" t="str">
        <f>"TOTAL CARRIED FORWARD"&amp;IF(G81=G$1," TO SUMMARY (Page C"&amp;Page_A&amp;")","")</f>
        <v>TOTAL CARRIED FORWARD TO SUMMARY (Page C50)</v>
      </c>
      <c r="D81" s="30"/>
      <c r="E81" s="277"/>
      <c r="F81" s="415"/>
      <c r="G81" s="416"/>
      <c r="H81" s="32"/>
      <c r="J81" s="395"/>
      <c r="K81" s="396"/>
      <c r="L81" s="393"/>
      <c r="M81" s="393"/>
      <c r="N81" s="393"/>
      <c r="O81" s="393"/>
      <c r="P81" s="393"/>
      <c r="Q81" s="393"/>
      <c r="R81" s="393"/>
      <c r="S81" s="393"/>
      <c r="T81" s="393"/>
      <c r="U81" s="393"/>
      <c r="V81" s="393"/>
      <c r="W81" s="393"/>
      <c r="X81" s="393"/>
      <c r="Y81" s="393"/>
      <c r="Z81" s="393"/>
      <c r="AA81" s="393"/>
      <c r="AB81" s="393"/>
    </row>
    <row r="82" spans="2:28" x14ac:dyDescent="0.25">
      <c r="J82" s="383"/>
      <c r="K82" s="383"/>
      <c r="L82" s="387"/>
      <c r="M82" s="387"/>
      <c r="N82" s="387"/>
      <c r="O82" s="387"/>
      <c r="P82" s="387"/>
      <c r="Q82" s="387"/>
      <c r="R82" s="397"/>
      <c r="S82" s="387"/>
      <c r="T82" s="387"/>
      <c r="U82" s="387"/>
      <c r="V82" s="387"/>
      <c r="W82" s="387"/>
      <c r="X82" s="387"/>
      <c r="Y82" s="387"/>
      <c r="Z82" s="387"/>
      <c r="AA82" s="387"/>
      <c r="AB82" s="387"/>
    </row>
    <row r="83" spans="2:28" x14ac:dyDescent="0.25">
      <c r="J83" s="383"/>
      <c r="K83" s="383"/>
      <c r="L83" s="387"/>
      <c r="M83" s="387"/>
      <c r="N83" s="387"/>
      <c r="O83" s="387"/>
      <c r="P83" s="387"/>
      <c r="Q83" s="387"/>
      <c r="R83" s="387"/>
      <c r="S83" s="387"/>
      <c r="T83" s="387"/>
      <c r="U83" s="387"/>
      <c r="V83" s="387"/>
      <c r="W83" s="387"/>
      <c r="X83" s="387"/>
      <c r="Y83" s="387"/>
      <c r="Z83" s="387"/>
      <c r="AA83" s="387"/>
      <c r="AB83" s="387"/>
    </row>
    <row r="84" spans="2:28" x14ac:dyDescent="0.25">
      <c r="J84" s="383"/>
      <c r="K84" s="383"/>
      <c r="L84" s="387"/>
      <c r="M84" s="387"/>
      <c r="N84" s="387"/>
      <c r="O84" s="387"/>
      <c r="P84" s="387"/>
      <c r="Q84" s="387"/>
      <c r="R84" s="387"/>
      <c r="S84" s="387"/>
      <c r="T84" s="387"/>
      <c r="U84" s="387"/>
      <c r="V84" s="387"/>
      <c r="W84" s="387"/>
      <c r="X84" s="387"/>
      <c r="Y84" s="387"/>
      <c r="Z84" s="387"/>
      <c r="AA84" s="387"/>
      <c r="AB84" s="387"/>
    </row>
    <row r="85" spans="2:28" x14ac:dyDescent="0.25">
      <c r="J85" s="383"/>
      <c r="K85" s="383"/>
      <c r="L85" s="387"/>
      <c r="M85" s="387"/>
      <c r="N85" s="387"/>
      <c r="O85" s="387"/>
      <c r="P85" s="387"/>
      <c r="Q85" s="387"/>
      <c r="R85" s="387"/>
      <c r="S85" s="387"/>
      <c r="T85" s="387"/>
      <c r="U85" s="387"/>
      <c r="V85" s="387"/>
      <c r="W85" s="387"/>
      <c r="X85" s="387"/>
      <c r="Y85" s="387"/>
      <c r="Z85" s="387"/>
      <c r="AA85" s="387"/>
      <c r="AB85" s="387"/>
    </row>
    <row r="86" spans="2:28" x14ac:dyDescent="0.25">
      <c r="J86" s="383"/>
      <c r="K86" s="383"/>
      <c r="L86" s="387"/>
      <c r="M86" s="387"/>
      <c r="N86" s="387"/>
      <c r="O86" s="387"/>
      <c r="P86" s="387"/>
      <c r="Q86" s="387"/>
      <c r="R86" s="387"/>
      <c r="S86" s="387"/>
      <c r="T86" s="387"/>
      <c r="U86" s="387"/>
      <c r="V86" s="387"/>
      <c r="W86" s="387"/>
      <c r="X86" s="387"/>
      <c r="Y86" s="387"/>
      <c r="Z86" s="387"/>
      <c r="AA86" s="387"/>
      <c r="AB86" s="387"/>
    </row>
  </sheetData>
  <sheetProtection algorithmName="SHA-512" hashValue="frtRTcYc62nfdem542JIB25djAiLMM/2zADUxYHa0H4/lmEmlOqeOzEdwAf4ZrQBC0y9tnf8X98UQWPdpannaA==" saltValue="NSk7B193QIjtKd/e5jy+Vg==" spinCount="100000" sheet="1" objects="1" scenarios="1"/>
  <mergeCells count="11">
    <mergeCell ref="B55:F55"/>
    <mergeCell ref="G55:G58"/>
    <mergeCell ref="B56:F58"/>
    <mergeCell ref="E2:G2"/>
    <mergeCell ref="B5:F5"/>
    <mergeCell ref="G5:G8"/>
    <mergeCell ref="B6:F8"/>
    <mergeCell ref="B52:D52"/>
    <mergeCell ref="E52:G54"/>
    <mergeCell ref="B53:D53"/>
    <mergeCell ref="B54:D54"/>
  </mergeCells>
  <pageMargins left="0.62992125984251968" right="0.43307086614173229" top="0.62992125984251968" bottom="0.55118110236220474" header="0.51181102362204722" footer="0.31496062992125984"/>
  <pageSetup paperSize="9" scale="78" firstPageNumber="35"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rowBreaks count="1" manualBreakCount="1">
    <brk id="51"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G51 F10:G47 F61:G80</xm:sqref>
        </x14:conditionalFormatting>
        <x14:conditionalFormatting xmlns:xm="http://schemas.microsoft.com/office/excel/2006/main">
          <x14:cfRule type="expression" priority="3" id="{FD87BB05-3F38-4584-BDFA-79B290D8C869}">
            <xm:f>AND(Information!$C$8=FALSE,$D48&lt;&gt;"P C Sum",$D48&lt;&gt;"PC Sum",$D48&lt;&gt;"P Sum",$D48&lt;&gt;"Prov Sum")</xm:f>
            <x14:dxf>
              <font>
                <strike val="0"/>
                <color theme="0"/>
              </font>
              <numFmt numFmtId="4" formatCode="#,##0.00"/>
            </x14:dxf>
          </x14:cfRule>
          <xm:sqref>F48:G50</xm:sqref>
        </x14:conditionalFormatting>
        <x14:conditionalFormatting xmlns:xm="http://schemas.microsoft.com/office/excel/2006/main">
          <x14:cfRule type="expression" priority="2" id="{34AB9AC1-8702-4CCA-9F14-12773933DE63}">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CE92AF8-9DFC-4A4C-8ED5-2CBA4ECD0710}">
            <xm:f>AND(Information!$C$8=FALSE,$D81&lt;&gt;"P C Sum",$D81&lt;&gt;"PC Sum",$D81&lt;&gt;"P Sum",$D81&lt;&gt;"Prov Sum")</xm:f>
            <x14:dxf>
              <font>
                <strike val="0"/>
                <color theme="0"/>
              </font>
              <numFmt numFmtId="4" formatCode="#,##0.00"/>
            </x14:dxf>
          </x14:cfRule>
          <xm:sqref>G81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50"/>
  </sheetPr>
  <dimension ref="A1:Q48"/>
  <sheetViews>
    <sheetView view="pageLayout" topLeftCell="A37" zoomScale="55" zoomScaleNormal="100" zoomScaleSheetLayoutView="100" zoomScalePageLayoutView="55" workbookViewId="0">
      <selection activeCell="G31" sqref="G31"/>
    </sheetView>
  </sheetViews>
  <sheetFormatPr defaultColWidth="6.88671875" defaultRowHeight="13.2" x14ac:dyDescent="0.25"/>
  <cols>
    <col min="1" max="1" width="0.88671875" style="47" customWidth="1"/>
    <col min="2" max="2" width="11.5546875" style="47" customWidth="1"/>
    <col min="3" max="3" width="45.5546875" style="47" customWidth="1"/>
    <col min="4" max="4" width="13.5546875" style="47" customWidth="1"/>
    <col min="5" max="7" width="15.5546875" style="47" customWidth="1"/>
    <col min="8" max="8" width="0.88671875" style="47" customWidth="1"/>
    <col min="9" max="9" width="6.88671875" style="47"/>
    <col min="10" max="10" width="8" style="34" bestFit="1" customWidth="1"/>
    <col min="11" max="11" width="11.88671875" style="34" bestFit="1" customWidth="1"/>
    <col min="12" max="16384" width="6.88671875" style="47"/>
  </cols>
  <sheetData>
    <row r="1" spans="1:17" x14ac:dyDescent="0.25">
      <c r="G1" s="162">
        <f>MAX(G9:G415)</f>
        <v>0</v>
      </c>
    </row>
    <row r="2" spans="1:17" x14ac:dyDescent="0.25">
      <c r="A2" s="1"/>
      <c r="B2" s="85" t="str">
        <f>Client1</f>
        <v>Province of KwaZulu-Natal</v>
      </c>
      <c r="C2" s="86"/>
      <c r="D2" s="59"/>
      <c r="E2" s="467" t="str">
        <f>"Contract No. "&amp;ContractNo</f>
        <v>Contract No. ZNB01216/00000/00/PMC/INF/21/T</v>
      </c>
      <c r="F2" s="467"/>
      <c r="G2" s="467"/>
      <c r="H2" s="5"/>
      <c r="I2" s="1"/>
      <c r="J2" s="384"/>
      <c r="K2" s="384"/>
      <c r="L2" s="385"/>
      <c r="M2" s="386"/>
      <c r="N2" s="387"/>
      <c r="O2" s="387"/>
      <c r="P2" s="387"/>
      <c r="Q2" s="387"/>
    </row>
    <row r="3" spans="1:17" x14ac:dyDescent="0.25">
      <c r="A3" s="1"/>
      <c r="B3" s="84" t="str">
        <f>Client2</f>
        <v>Department of Transport</v>
      </c>
      <c r="C3" s="86"/>
      <c r="D3" s="59"/>
      <c r="E3" s="59"/>
      <c r="F3" s="60"/>
      <c r="G3" s="87"/>
      <c r="H3" s="5"/>
      <c r="I3" s="1"/>
      <c r="J3" s="383"/>
      <c r="K3" s="383"/>
      <c r="L3" s="372"/>
      <c r="M3" s="372"/>
      <c r="N3" s="387"/>
      <c r="O3" s="387"/>
      <c r="P3" s="387"/>
      <c r="Q3" s="387"/>
    </row>
    <row r="4" spans="1:17" x14ac:dyDescent="0.25">
      <c r="A4" s="1"/>
      <c r="B4" s="61"/>
      <c r="C4" s="61"/>
      <c r="D4" s="62"/>
      <c r="E4" s="62"/>
      <c r="F4" s="63"/>
      <c r="G4" s="88"/>
      <c r="H4" s="5"/>
      <c r="I4" s="1"/>
      <c r="J4" s="383"/>
      <c r="K4" s="383"/>
      <c r="L4" s="372"/>
      <c r="M4" s="372"/>
      <c r="N4" s="387"/>
      <c r="O4" s="387"/>
      <c r="P4" s="387"/>
      <c r="Q4" s="387"/>
    </row>
    <row r="5" spans="1:17" x14ac:dyDescent="0.25">
      <c r="A5" s="1"/>
      <c r="B5" s="458" t="s">
        <v>8</v>
      </c>
      <c r="C5" s="459"/>
      <c r="D5" s="459"/>
      <c r="E5" s="459"/>
      <c r="F5" s="459"/>
      <c r="G5" s="464" t="str">
        <f>"CHAPTER "&amp;B11</f>
        <v>CHAPTER C3.3</v>
      </c>
      <c r="H5" s="6"/>
      <c r="I5" s="1"/>
      <c r="J5" s="383"/>
      <c r="K5" s="383"/>
      <c r="L5" s="372"/>
      <c r="M5" s="372"/>
      <c r="N5" s="387"/>
      <c r="O5" s="387"/>
      <c r="P5" s="387"/>
      <c r="Q5" s="387"/>
    </row>
    <row r="6" spans="1:17" ht="7.5" customHeight="1" x14ac:dyDescent="0.25">
      <c r="A6" s="1"/>
      <c r="B6" s="460" t="str">
        <f>ContractDescription</f>
        <v>PROVISION OF ROUTINE AND SAFETY MAINTENANCE ON VARIOUS ROADS WITHIN THE IMPENDLE ZONE -  VULINDLELA AREA OFFICE</v>
      </c>
      <c r="C6" s="461"/>
      <c r="D6" s="461"/>
      <c r="E6" s="461"/>
      <c r="F6" s="461"/>
      <c r="G6" s="465"/>
      <c r="H6" s="8"/>
      <c r="I6" s="1"/>
      <c r="J6" s="383"/>
      <c r="K6" s="383"/>
      <c r="L6" s="372"/>
      <c r="M6" s="372"/>
      <c r="N6" s="387"/>
      <c r="O6" s="387"/>
      <c r="P6" s="387"/>
      <c r="Q6" s="387"/>
    </row>
    <row r="7" spans="1:17" ht="12.75" customHeight="1" x14ac:dyDescent="0.25">
      <c r="A7" s="1"/>
      <c r="B7" s="460"/>
      <c r="C7" s="461"/>
      <c r="D7" s="461"/>
      <c r="E7" s="461"/>
      <c r="F7" s="461"/>
      <c r="G7" s="465"/>
      <c r="H7" s="8"/>
      <c r="I7" s="1"/>
      <c r="J7" s="383"/>
      <c r="K7" s="383"/>
      <c r="L7" s="372"/>
      <c r="M7" s="372"/>
      <c r="N7" s="387"/>
      <c r="O7" s="387"/>
      <c r="P7" s="387"/>
      <c r="Q7" s="387"/>
    </row>
    <row r="8" spans="1:17" ht="7.5" customHeight="1" x14ac:dyDescent="0.25">
      <c r="A8" s="1"/>
      <c r="B8" s="462"/>
      <c r="C8" s="463"/>
      <c r="D8" s="463"/>
      <c r="E8" s="463"/>
      <c r="F8" s="463"/>
      <c r="G8" s="466"/>
      <c r="H8" s="8"/>
      <c r="I8" s="1"/>
      <c r="J8" s="383"/>
      <c r="K8" s="383"/>
      <c r="L8" s="372"/>
      <c r="M8" s="372"/>
      <c r="N8" s="387"/>
      <c r="O8" s="387"/>
      <c r="P8" s="387"/>
      <c r="Q8" s="387"/>
    </row>
    <row r="9" spans="1:17" ht="24.9" customHeight="1" x14ac:dyDescent="0.25">
      <c r="A9" s="9"/>
      <c r="B9" s="10" t="s">
        <v>0</v>
      </c>
      <c r="C9" s="11" t="s">
        <v>1</v>
      </c>
      <c r="D9" s="11" t="s">
        <v>2</v>
      </c>
      <c r="E9" s="11" t="s">
        <v>3</v>
      </c>
      <c r="F9" s="11" t="s">
        <v>4</v>
      </c>
      <c r="G9" s="11" t="s">
        <v>5</v>
      </c>
      <c r="H9" s="12"/>
      <c r="I9" s="9"/>
      <c r="J9" s="388"/>
      <c r="K9" s="388"/>
      <c r="L9" s="389"/>
      <c r="M9" s="389"/>
      <c r="N9" s="387"/>
      <c r="O9" s="387"/>
      <c r="P9" s="387"/>
      <c r="Q9" s="387"/>
    </row>
    <row r="10" spans="1:17" x14ac:dyDescent="0.25">
      <c r="A10" s="1"/>
      <c r="B10" s="43"/>
      <c r="C10" s="14"/>
      <c r="D10" s="15"/>
      <c r="E10" s="15"/>
      <c r="F10" s="16"/>
      <c r="G10" s="23" t="str">
        <f t="shared" ref="G10:G16" si="0">IF(D10="","",E10*F10)</f>
        <v/>
      </c>
      <c r="H10" s="18"/>
      <c r="I10" s="1"/>
      <c r="J10" s="380"/>
      <c r="K10" s="380"/>
      <c r="L10" s="380"/>
      <c r="M10" s="380"/>
      <c r="N10" s="387"/>
      <c r="O10" s="387"/>
      <c r="P10" s="387"/>
      <c r="Q10" s="387"/>
    </row>
    <row r="11" spans="1:17" ht="52.8" x14ac:dyDescent="0.25">
      <c r="A11" s="1"/>
      <c r="B11" s="55" t="s">
        <v>135</v>
      </c>
      <c r="C11" s="20" t="s">
        <v>134</v>
      </c>
      <c r="D11" s="15"/>
      <c r="E11" s="15"/>
      <c r="F11" s="16"/>
      <c r="G11" s="23" t="str">
        <f t="shared" si="0"/>
        <v/>
      </c>
      <c r="H11" s="18"/>
      <c r="I11" s="1"/>
      <c r="J11" s="380"/>
      <c r="K11" s="380"/>
      <c r="L11" s="381"/>
      <c r="M11" s="381"/>
      <c r="N11" s="387"/>
      <c r="O11" s="387"/>
      <c r="P11" s="387"/>
      <c r="Q11" s="387"/>
    </row>
    <row r="12" spans="1:17" x14ac:dyDescent="0.25">
      <c r="A12" s="1"/>
      <c r="B12" s="43"/>
      <c r="C12" s="14"/>
      <c r="D12" s="15"/>
      <c r="E12" s="15"/>
      <c r="F12" s="16"/>
      <c r="G12" s="23" t="str">
        <f t="shared" si="0"/>
        <v/>
      </c>
      <c r="H12" s="18"/>
      <c r="I12" s="1"/>
      <c r="J12" s="380"/>
      <c r="K12" s="380"/>
      <c r="L12" s="381"/>
      <c r="M12" s="381"/>
      <c r="N12" s="387"/>
      <c r="O12" s="387"/>
      <c r="P12" s="387"/>
      <c r="Q12" s="387"/>
    </row>
    <row r="13" spans="1:17" x14ac:dyDescent="0.25">
      <c r="A13" s="1"/>
      <c r="B13" s="49" t="s">
        <v>133</v>
      </c>
      <c r="C13" s="14" t="s">
        <v>132</v>
      </c>
      <c r="D13" s="15"/>
      <c r="E13" s="15"/>
      <c r="F13" s="16"/>
      <c r="G13" s="23" t="str">
        <f t="shared" si="0"/>
        <v/>
      </c>
      <c r="H13" s="18"/>
      <c r="I13" s="1"/>
      <c r="J13" s="390"/>
      <c r="K13" s="383"/>
      <c r="L13" s="391"/>
      <c r="M13" s="391"/>
      <c r="N13" s="387"/>
      <c r="O13" s="387"/>
      <c r="P13" s="387"/>
      <c r="Q13" s="387"/>
    </row>
    <row r="14" spans="1:17" x14ac:dyDescent="0.25">
      <c r="A14" s="1"/>
      <c r="B14" s="49"/>
      <c r="C14" s="14"/>
      <c r="D14" s="15"/>
      <c r="E14" s="15"/>
      <c r="F14" s="16"/>
      <c r="G14" s="23" t="str">
        <f t="shared" si="0"/>
        <v/>
      </c>
      <c r="H14" s="18"/>
      <c r="I14" s="1"/>
      <c r="J14" s="380"/>
      <c r="K14" s="383"/>
      <c r="L14" s="381"/>
      <c r="M14" s="381"/>
      <c r="N14" s="387"/>
      <c r="O14" s="387"/>
      <c r="P14" s="387"/>
      <c r="Q14" s="387"/>
    </row>
    <row r="15" spans="1:17" x14ac:dyDescent="0.25">
      <c r="A15" s="1"/>
      <c r="B15" s="43" t="s">
        <v>131</v>
      </c>
      <c r="C15" s="14" t="s">
        <v>311</v>
      </c>
      <c r="D15" s="21"/>
      <c r="E15" s="22"/>
      <c r="F15" s="16"/>
      <c r="G15" s="23" t="str">
        <f t="shared" si="0"/>
        <v/>
      </c>
      <c r="H15" s="48"/>
      <c r="I15" s="1"/>
      <c r="J15" s="380"/>
      <c r="K15" s="383"/>
      <c r="L15" s="381"/>
      <c r="M15" s="381"/>
      <c r="N15" s="387"/>
      <c r="O15" s="387"/>
      <c r="P15" s="387"/>
      <c r="Q15" s="387"/>
    </row>
    <row r="16" spans="1:17" x14ac:dyDescent="0.25">
      <c r="A16" s="1"/>
      <c r="B16" s="49"/>
      <c r="C16" s="14"/>
      <c r="D16" s="15"/>
      <c r="E16" s="24"/>
      <c r="F16" s="16"/>
      <c r="G16" s="23" t="str">
        <f t="shared" si="0"/>
        <v/>
      </c>
      <c r="H16" s="18"/>
      <c r="I16" s="1"/>
      <c r="J16" s="380"/>
      <c r="K16" s="383"/>
      <c r="L16" s="381"/>
      <c r="M16" s="381"/>
      <c r="N16" s="387"/>
      <c r="O16" s="387"/>
      <c r="P16" s="387"/>
      <c r="Q16" s="387"/>
    </row>
    <row r="17" spans="1:17" ht="26.4" x14ac:dyDescent="0.25">
      <c r="A17" s="1"/>
      <c r="B17" s="49" t="s">
        <v>34</v>
      </c>
      <c r="C17" s="14" t="s">
        <v>358</v>
      </c>
      <c r="D17" s="15" t="s">
        <v>6</v>
      </c>
      <c r="E17" s="24">
        <v>100</v>
      </c>
      <c r="F17" s="412"/>
      <c r="G17" s="413"/>
      <c r="H17" s="18"/>
      <c r="I17" s="1"/>
      <c r="J17" s="379"/>
      <c r="K17" s="383"/>
      <c r="L17" s="381"/>
      <c r="M17" s="381"/>
      <c r="N17" s="387"/>
      <c r="O17" s="387"/>
      <c r="P17" s="387"/>
      <c r="Q17" s="387"/>
    </row>
    <row r="18" spans="1:17" x14ac:dyDescent="0.25">
      <c r="A18" s="1"/>
      <c r="B18" s="49"/>
      <c r="C18" s="14"/>
      <c r="D18" s="15"/>
      <c r="E18" s="24"/>
      <c r="F18" s="412"/>
      <c r="G18" s="413"/>
      <c r="H18" s="18"/>
      <c r="I18" s="1"/>
      <c r="J18" s="379"/>
      <c r="K18" s="383"/>
      <c r="L18" s="381"/>
      <c r="M18" s="381"/>
      <c r="N18" s="387"/>
      <c r="O18" s="387"/>
      <c r="P18" s="387"/>
      <c r="Q18" s="387"/>
    </row>
    <row r="19" spans="1:17" ht="26.4" x14ac:dyDescent="0.25">
      <c r="A19" s="1"/>
      <c r="B19" s="49" t="s">
        <v>35</v>
      </c>
      <c r="C19" s="14" t="s">
        <v>359</v>
      </c>
      <c r="D19" s="15" t="s">
        <v>6</v>
      </c>
      <c r="E19" s="24">
        <v>100</v>
      </c>
      <c r="F19" s="412"/>
      <c r="G19" s="413"/>
      <c r="H19" s="18"/>
      <c r="I19" s="1"/>
      <c r="J19" s="379"/>
      <c r="K19" s="383"/>
      <c r="L19" s="381"/>
      <c r="M19" s="381"/>
      <c r="N19" s="387"/>
      <c r="O19" s="387"/>
      <c r="P19" s="387"/>
      <c r="Q19" s="387"/>
    </row>
    <row r="20" spans="1:17" x14ac:dyDescent="0.25">
      <c r="A20" s="1"/>
      <c r="B20" s="49"/>
      <c r="C20" s="25"/>
      <c r="D20" s="51"/>
      <c r="E20" s="24"/>
      <c r="F20" s="412"/>
      <c r="G20" s="413"/>
      <c r="H20" s="52"/>
      <c r="I20" s="1"/>
      <c r="J20" s="380"/>
      <c r="K20" s="383"/>
      <c r="L20" s="381"/>
      <c r="M20" s="381"/>
      <c r="N20" s="387"/>
      <c r="O20" s="387"/>
      <c r="P20" s="387"/>
      <c r="Q20" s="387"/>
    </row>
    <row r="21" spans="1:17" x14ac:dyDescent="0.25">
      <c r="A21" s="1"/>
      <c r="B21" s="49" t="s">
        <v>130</v>
      </c>
      <c r="C21" s="14" t="s">
        <v>129</v>
      </c>
      <c r="D21" s="15"/>
      <c r="E21" s="24"/>
      <c r="F21" s="412"/>
      <c r="G21" s="413"/>
      <c r="H21" s="48"/>
      <c r="I21" s="1"/>
      <c r="J21" s="380"/>
      <c r="K21" s="383"/>
      <c r="L21" s="381"/>
      <c r="M21" s="381"/>
      <c r="N21" s="387"/>
      <c r="O21" s="387"/>
      <c r="P21" s="387"/>
      <c r="Q21" s="387"/>
    </row>
    <row r="22" spans="1:17" x14ac:dyDescent="0.25">
      <c r="A22" s="1"/>
      <c r="B22" s="49"/>
      <c r="C22" s="14"/>
      <c r="D22" s="15"/>
      <c r="E22" s="24"/>
      <c r="F22" s="412"/>
      <c r="G22" s="413"/>
      <c r="H22" s="18"/>
      <c r="I22" s="1"/>
      <c r="J22" s="380"/>
      <c r="K22" s="383"/>
      <c r="L22" s="381"/>
      <c r="M22" s="381"/>
      <c r="N22" s="387"/>
      <c r="O22" s="387"/>
      <c r="P22" s="387"/>
      <c r="Q22" s="387"/>
    </row>
    <row r="23" spans="1:17" x14ac:dyDescent="0.25">
      <c r="A23" s="1"/>
      <c r="B23" s="49" t="s">
        <v>128</v>
      </c>
      <c r="C23" s="14" t="s">
        <v>312</v>
      </c>
      <c r="D23" s="15"/>
      <c r="E23" s="24"/>
      <c r="F23" s="412"/>
      <c r="G23" s="413"/>
      <c r="H23" s="18"/>
      <c r="I23" s="1"/>
      <c r="J23" s="380"/>
      <c r="K23" s="383"/>
      <c r="L23" s="381"/>
      <c r="M23" s="381"/>
      <c r="N23" s="387"/>
      <c r="O23" s="387"/>
      <c r="P23" s="387"/>
      <c r="Q23" s="387"/>
    </row>
    <row r="24" spans="1:17" x14ac:dyDescent="0.25">
      <c r="A24" s="1"/>
      <c r="B24" s="49"/>
      <c r="C24" s="14"/>
      <c r="D24" s="15"/>
      <c r="E24" s="24"/>
      <c r="F24" s="412"/>
      <c r="G24" s="413"/>
      <c r="H24" s="18"/>
      <c r="I24" s="1"/>
      <c r="J24" s="380"/>
      <c r="K24" s="383"/>
      <c r="L24" s="381"/>
      <c r="M24" s="381"/>
      <c r="N24" s="387"/>
      <c r="O24" s="387"/>
      <c r="P24" s="387"/>
      <c r="Q24" s="387"/>
    </row>
    <row r="25" spans="1:17" ht="23.4" x14ac:dyDescent="0.25">
      <c r="A25" s="1"/>
      <c r="B25" s="49" t="s">
        <v>34</v>
      </c>
      <c r="C25" s="289" t="s">
        <v>360</v>
      </c>
      <c r="D25" s="15" t="s">
        <v>6</v>
      </c>
      <c r="E25" s="24">
        <v>100</v>
      </c>
      <c r="F25" s="412"/>
      <c r="G25" s="413"/>
      <c r="H25" s="18"/>
      <c r="I25" s="1"/>
      <c r="J25" s="379"/>
      <c r="K25" s="383"/>
      <c r="L25" s="381"/>
      <c r="M25" s="381"/>
      <c r="N25" s="387"/>
      <c r="O25" s="387"/>
      <c r="P25" s="387"/>
      <c r="Q25" s="387"/>
    </row>
    <row r="26" spans="1:17" x14ac:dyDescent="0.25">
      <c r="A26" s="1"/>
      <c r="B26" s="49"/>
      <c r="C26" s="289"/>
      <c r="D26" s="15"/>
      <c r="E26" s="24"/>
      <c r="F26" s="412"/>
      <c r="G26" s="413"/>
      <c r="H26" s="18"/>
      <c r="I26" s="1"/>
      <c r="J26" s="379"/>
      <c r="K26" s="383"/>
      <c r="L26" s="381"/>
      <c r="M26" s="381"/>
      <c r="N26" s="387"/>
      <c r="O26" s="387"/>
      <c r="P26" s="387"/>
      <c r="Q26" s="387"/>
    </row>
    <row r="27" spans="1:17" ht="23.4" x14ac:dyDescent="0.25">
      <c r="A27" s="1"/>
      <c r="B27" s="49" t="s">
        <v>35</v>
      </c>
      <c r="C27" s="289" t="s">
        <v>361</v>
      </c>
      <c r="D27" s="15" t="s">
        <v>6</v>
      </c>
      <c r="E27" s="24">
        <v>100</v>
      </c>
      <c r="F27" s="412"/>
      <c r="G27" s="413"/>
      <c r="H27" s="18"/>
      <c r="I27" s="1"/>
      <c r="J27" s="379"/>
      <c r="K27" s="383"/>
      <c r="L27" s="381"/>
      <c r="M27" s="381"/>
      <c r="N27" s="387"/>
      <c r="O27" s="387"/>
      <c r="P27" s="387"/>
      <c r="Q27" s="387"/>
    </row>
    <row r="28" spans="1:17" x14ac:dyDescent="0.25">
      <c r="A28" s="1"/>
      <c r="B28" s="49"/>
      <c r="C28" s="14"/>
      <c r="D28" s="15"/>
      <c r="E28" s="24"/>
      <c r="F28" s="412"/>
      <c r="G28" s="413"/>
      <c r="H28" s="18"/>
      <c r="I28" s="1"/>
      <c r="J28" s="380"/>
      <c r="K28" s="383"/>
      <c r="L28" s="381"/>
      <c r="M28" s="381"/>
      <c r="N28" s="387"/>
      <c r="O28" s="387"/>
      <c r="P28" s="387"/>
      <c r="Q28" s="387"/>
    </row>
    <row r="29" spans="1:17" ht="39.6" x14ac:dyDescent="0.25">
      <c r="A29" s="1"/>
      <c r="B29" s="49" t="s">
        <v>127</v>
      </c>
      <c r="C29" s="14" t="s">
        <v>126</v>
      </c>
      <c r="D29" s="15"/>
      <c r="E29" s="15"/>
      <c r="F29" s="412"/>
      <c r="G29" s="413"/>
      <c r="H29" s="18"/>
      <c r="I29" s="1"/>
      <c r="J29" s="380"/>
      <c r="K29" s="383"/>
      <c r="L29" s="381"/>
      <c r="M29" s="381"/>
      <c r="N29" s="387"/>
      <c r="O29" s="387"/>
      <c r="P29" s="387"/>
      <c r="Q29" s="387"/>
    </row>
    <row r="30" spans="1:17" x14ac:dyDescent="0.25">
      <c r="A30" s="1"/>
      <c r="B30" s="49"/>
      <c r="C30" s="14"/>
      <c r="D30" s="15"/>
      <c r="E30" s="15"/>
      <c r="F30" s="412"/>
      <c r="G30" s="413"/>
      <c r="H30" s="18"/>
      <c r="I30" s="1"/>
      <c r="J30" s="380"/>
      <c r="K30" s="383"/>
      <c r="L30" s="381"/>
      <c r="M30" s="381"/>
      <c r="N30" s="387"/>
      <c r="O30" s="387"/>
      <c r="P30" s="387"/>
      <c r="Q30" s="387"/>
    </row>
    <row r="31" spans="1:17" ht="26.4" x14ac:dyDescent="0.25">
      <c r="A31" s="1"/>
      <c r="B31" s="49" t="s">
        <v>125</v>
      </c>
      <c r="C31" s="14" t="s">
        <v>124</v>
      </c>
      <c r="D31" s="15" t="s">
        <v>6</v>
      </c>
      <c r="E31" s="15">
        <v>40</v>
      </c>
      <c r="F31" s="412"/>
      <c r="G31" s="413"/>
      <c r="H31" s="18"/>
      <c r="I31" s="1"/>
      <c r="J31" s="379"/>
      <c r="K31" s="383"/>
      <c r="L31" s="381"/>
      <c r="M31" s="381"/>
      <c r="N31" s="387"/>
      <c r="O31" s="387"/>
      <c r="P31" s="387"/>
      <c r="Q31" s="387"/>
    </row>
    <row r="32" spans="1:17" x14ac:dyDescent="0.25">
      <c r="A32" s="1"/>
      <c r="B32" s="49"/>
      <c r="C32" s="14"/>
      <c r="D32" s="51"/>
      <c r="E32" s="15"/>
      <c r="F32" s="412"/>
      <c r="G32" s="413"/>
      <c r="H32" s="18"/>
      <c r="I32" s="1"/>
      <c r="J32" s="380"/>
      <c r="K32" s="383"/>
      <c r="L32" s="381"/>
      <c r="M32" s="381"/>
      <c r="N32" s="387"/>
      <c r="O32" s="387"/>
      <c r="P32" s="387"/>
      <c r="Q32" s="387"/>
    </row>
    <row r="33" spans="1:17" ht="26.4" x14ac:dyDescent="0.25">
      <c r="A33" s="1"/>
      <c r="B33" s="49" t="s">
        <v>123</v>
      </c>
      <c r="C33" s="26" t="s">
        <v>122</v>
      </c>
      <c r="D33" s="51" t="s">
        <v>6</v>
      </c>
      <c r="E33" s="51">
        <v>20</v>
      </c>
      <c r="F33" s="412"/>
      <c r="G33" s="413"/>
      <c r="H33" s="52"/>
      <c r="I33" s="1"/>
      <c r="J33" s="379"/>
      <c r="K33" s="383"/>
      <c r="L33" s="381"/>
      <c r="M33" s="381"/>
      <c r="N33" s="387"/>
      <c r="O33" s="387"/>
      <c r="P33" s="387"/>
      <c r="Q33" s="387"/>
    </row>
    <row r="34" spans="1:17" x14ac:dyDescent="0.25">
      <c r="A34" s="1"/>
      <c r="B34" s="49"/>
      <c r="C34" s="14"/>
      <c r="D34" s="15"/>
      <c r="E34" s="15"/>
      <c r="F34" s="412"/>
      <c r="G34" s="413"/>
      <c r="H34" s="18"/>
      <c r="I34" s="1"/>
      <c r="J34" s="380"/>
      <c r="K34" s="383"/>
      <c r="L34" s="381"/>
      <c r="M34" s="381"/>
      <c r="N34" s="387"/>
      <c r="O34" s="387"/>
      <c r="P34" s="387"/>
      <c r="Q34" s="387"/>
    </row>
    <row r="35" spans="1:17" x14ac:dyDescent="0.25">
      <c r="B35" s="43"/>
      <c r="C35" s="14"/>
      <c r="D35" s="54"/>
      <c r="E35" s="22"/>
      <c r="F35" s="412"/>
      <c r="G35" s="413"/>
      <c r="J35" s="380"/>
      <c r="K35" s="383"/>
      <c r="L35" s="381"/>
      <c r="M35" s="381"/>
      <c r="N35" s="387"/>
      <c r="O35" s="387"/>
      <c r="P35" s="387"/>
      <c r="Q35" s="387"/>
    </row>
    <row r="36" spans="1:17" x14ac:dyDescent="0.25">
      <c r="B36" s="49"/>
      <c r="C36" s="14"/>
      <c r="D36" s="15"/>
      <c r="E36" s="24"/>
      <c r="F36" s="412"/>
      <c r="G36" s="413"/>
      <c r="J36" s="380"/>
      <c r="K36" s="383"/>
      <c r="L36" s="381"/>
      <c r="M36" s="381"/>
      <c r="N36" s="387"/>
      <c r="O36" s="387"/>
      <c r="P36" s="387"/>
      <c r="Q36" s="387"/>
    </row>
    <row r="37" spans="1:17" s="27" customFormat="1" ht="19.5" customHeight="1" x14ac:dyDescent="0.25">
      <c r="B37" s="103" t="str">
        <f>$B$11</f>
        <v>C3.3</v>
      </c>
      <c r="C37" s="29" t="str">
        <f>"TOTAL CARRIED FORWARD"&amp;IF(G37=G$1," TO SUMMARY (Page C"&amp;Page_A&amp;")","")</f>
        <v>TOTAL CARRIED FORWARD TO SUMMARY (Page C50)</v>
      </c>
      <c r="D37" s="30"/>
      <c r="E37" s="31"/>
      <c r="F37" s="415"/>
      <c r="G37" s="416"/>
      <c r="H37" s="32"/>
      <c r="J37" s="380"/>
      <c r="K37" s="383"/>
      <c r="L37" s="381"/>
      <c r="M37" s="381"/>
      <c r="N37" s="393"/>
      <c r="O37" s="393"/>
      <c r="P37" s="393"/>
      <c r="Q37" s="393"/>
    </row>
    <row r="38" spans="1:17" x14ac:dyDescent="0.25">
      <c r="J38" s="383"/>
      <c r="K38" s="383"/>
      <c r="L38" s="387"/>
      <c r="M38" s="387"/>
      <c r="N38" s="387"/>
      <c r="O38" s="387"/>
      <c r="P38" s="387"/>
      <c r="Q38" s="387"/>
    </row>
    <row r="39" spans="1:17" x14ac:dyDescent="0.25">
      <c r="J39" s="383"/>
      <c r="K39" s="383"/>
      <c r="L39" s="387"/>
      <c r="M39" s="387"/>
      <c r="N39" s="387"/>
      <c r="O39" s="387"/>
      <c r="P39" s="387"/>
      <c r="Q39" s="387"/>
    </row>
    <row r="40" spans="1:17" x14ac:dyDescent="0.25">
      <c r="J40" s="383"/>
      <c r="K40" s="383"/>
      <c r="L40" s="387"/>
      <c r="M40" s="387"/>
      <c r="N40" s="387"/>
      <c r="O40" s="387"/>
      <c r="P40" s="387"/>
      <c r="Q40" s="387"/>
    </row>
    <row r="41" spans="1:17" x14ac:dyDescent="0.25">
      <c r="J41" s="383"/>
      <c r="K41" s="383"/>
      <c r="L41" s="387"/>
      <c r="M41" s="387"/>
      <c r="N41" s="387"/>
      <c r="O41" s="387"/>
      <c r="P41" s="387"/>
      <c r="Q41" s="387"/>
    </row>
    <row r="42" spans="1:17" x14ac:dyDescent="0.25">
      <c r="J42" s="383"/>
      <c r="K42" s="383"/>
      <c r="L42" s="387"/>
      <c r="M42" s="387"/>
      <c r="N42" s="387"/>
      <c r="O42" s="387"/>
      <c r="P42" s="387"/>
      <c r="Q42" s="387"/>
    </row>
    <row r="43" spans="1:17" x14ac:dyDescent="0.25">
      <c r="J43" s="383"/>
      <c r="K43" s="383"/>
      <c r="L43" s="387"/>
      <c r="M43" s="387"/>
      <c r="N43" s="387"/>
      <c r="O43" s="387"/>
      <c r="P43" s="387"/>
      <c r="Q43" s="387"/>
    </row>
    <row r="44" spans="1:17" x14ac:dyDescent="0.25">
      <c r="J44" s="383"/>
      <c r="K44" s="383"/>
      <c r="L44" s="387"/>
      <c r="M44" s="387"/>
      <c r="N44" s="387"/>
      <c r="O44" s="387"/>
      <c r="P44" s="387"/>
      <c r="Q44" s="387"/>
    </row>
    <row r="45" spans="1:17" x14ac:dyDescent="0.25">
      <c r="J45" s="383"/>
      <c r="K45" s="383"/>
      <c r="L45" s="387"/>
      <c r="M45" s="387"/>
      <c r="N45" s="387"/>
      <c r="O45" s="387"/>
      <c r="P45" s="387"/>
      <c r="Q45" s="387"/>
    </row>
    <row r="46" spans="1:17" x14ac:dyDescent="0.25">
      <c r="J46" s="383"/>
      <c r="K46" s="383"/>
      <c r="L46" s="387"/>
      <c r="M46" s="387"/>
      <c r="N46" s="387"/>
      <c r="O46" s="387"/>
      <c r="P46" s="387"/>
      <c r="Q46" s="387"/>
    </row>
    <row r="47" spans="1:17" x14ac:dyDescent="0.25">
      <c r="J47" s="383"/>
      <c r="K47" s="383"/>
      <c r="L47" s="387"/>
      <c r="M47" s="387"/>
      <c r="N47" s="387"/>
      <c r="O47" s="387"/>
      <c r="P47" s="387"/>
      <c r="Q47" s="387"/>
    </row>
    <row r="48" spans="1:17" x14ac:dyDescent="0.25">
      <c r="J48" s="383"/>
      <c r="K48" s="383"/>
      <c r="L48" s="387"/>
      <c r="M48" s="387"/>
      <c r="N48" s="387"/>
      <c r="O48" s="387"/>
      <c r="P48" s="387"/>
      <c r="Q48" s="387"/>
    </row>
  </sheetData>
  <sheetProtection algorithmName="SHA-512" hashValue="yaRxuFNSI60ZlUmBH82QGmRuaUmycLIGLxurBExuVHXO0ELeaSmr2VtvdhzCMt+RKh3PU3yysOfEzsbNQKMXyQ==" saltValue="m6QEjl+r69U8yjPN3KA2Fw==" spinCount="100000" sheet="1" objects="1" scenarios="1"/>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37"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H30"/>
  <sheetViews>
    <sheetView view="pageLayout" topLeftCell="A52" zoomScale="70" zoomScaleNormal="125" zoomScaleSheetLayoutView="100" zoomScalePageLayoutView="70" workbookViewId="0">
      <selection activeCell="G21" sqref="G21"/>
    </sheetView>
  </sheetViews>
  <sheetFormatPr defaultColWidth="6.88671875" defaultRowHeight="13.2" x14ac:dyDescent="0.25"/>
  <cols>
    <col min="1" max="1" width="0.88671875" style="65" customWidth="1"/>
    <col min="2" max="2" width="11.6640625" style="69" customWidth="1"/>
    <col min="3" max="3" width="45.6640625" style="279" customWidth="1"/>
    <col min="4" max="4" width="13.6640625" style="116" customWidth="1"/>
    <col min="5" max="5" width="15.6640625" style="116" customWidth="1"/>
    <col min="6" max="6" width="15.6640625" style="65" customWidth="1"/>
    <col min="7" max="7" width="15.6640625" style="66" customWidth="1"/>
    <col min="8" max="8" width="0.88671875" style="66" customWidth="1"/>
    <col min="9" max="16384" width="6.88671875" style="65"/>
  </cols>
  <sheetData>
    <row r="1" spans="2:8" x14ac:dyDescent="0.25">
      <c r="G1" s="297">
        <f>SUM(G10:G29)</f>
        <v>0</v>
      </c>
    </row>
    <row r="2" spans="2:8" x14ac:dyDescent="0.25">
      <c r="B2" s="2" t="str">
        <f>Client1</f>
        <v>Province of KwaZulu-Natal</v>
      </c>
      <c r="E2" s="468" t="str">
        <f>"Contract No. "&amp;ContractNo</f>
        <v>Contract No. ZNB01216/00000/00/PMC/INF/21/T</v>
      </c>
      <c r="F2" s="468"/>
      <c r="G2" s="468"/>
    </row>
    <row r="3" spans="2:8" x14ac:dyDescent="0.25">
      <c r="B3" s="337" t="str">
        <f>Client2</f>
        <v>Department of Transport</v>
      </c>
    </row>
    <row r="4" spans="2:8" x14ac:dyDescent="0.25">
      <c r="B4" s="89"/>
      <c r="C4" s="281"/>
      <c r="D4" s="338"/>
      <c r="E4" s="338"/>
      <c r="F4" s="159"/>
      <c r="G4" s="160"/>
    </row>
    <row r="5" spans="2:8" x14ac:dyDescent="0.25">
      <c r="B5" s="458" t="s">
        <v>8</v>
      </c>
      <c r="C5" s="459"/>
      <c r="D5" s="459"/>
      <c r="E5" s="459"/>
      <c r="F5" s="459"/>
      <c r="G5" s="449" t="str">
        <f>"CHAPTER "&amp;B11</f>
        <v>CHAPTER C4.1</v>
      </c>
      <c r="H5" s="335"/>
    </row>
    <row r="6" spans="2:8" ht="7.5" customHeight="1" x14ac:dyDescent="0.25">
      <c r="B6" s="460" t="str">
        <f>ContractDescription</f>
        <v>PROVISION OF ROUTINE AND SAFETY MAINTENANCE ON VARIOUS ROADS WITHIN THE IMPENDLE ZONE -  VULINDLELA AREA OFFICE</v>
      </c>
      <c r="C6" s="469"/>
      <c r="D6" s="469"/>
      <c r="E6" s="469"/>
      <c r="F6" s="469"/>
      <c r="G6" s="451"/>
      <c r="H6" s="117"/>
    </row>
    <row r="7" spans="2:8" ht="12.75" customHeight="1" x14ac:dyDescent="0.25">
      <c r="B7" s="460"/>
      <c r="C7" s="469"/>
      <c r="D7" s="469"/>
      <c r="E7" s="469"/>
      <c r="F7" s="469"/>
      <c r="G7" s="451"/>
      <c r="H7" s="117"/>
    </row>
    <row r="8" spans="2:8" ht="7.5" customHeight="1" x14ac:dyDescent="0.25">
      <c r="B8" s="462"/>
      <c r="C8" s="463"/>
      <c r="D8" s="463"/>
      <c r="E8" s="463"/>
      <c r="F8" s="463"/>
      <c r="G8" s="453"/>
      <c r="H8" s="117"/>
    </row>
    <row r="9" spans="2:8" s="9" customFormat="1" ht="24.9" customHeight="1" x14ac:dyDescent="0.25">
      <c r="B9" s="10" t="s">
        <v>0</v>
      </c>
      <c r="C9" s="11" t="s">
        <v>1</v>
      </c>
      <c r="D9" s="11" t="s">
        <v>2</v>
      </c>
      <c r="E9" s="11" t="s">
        <v>3</v>
      </c>
      <c r="F9" s="11" t="s">
        <v>4</v>
      </c>
      <c r="G9" s="11" t="s">
        <v>5</v>
      </c>
      <c r="H9" s="339"/>
    </row>
    <row r="10" spans="2:8" x14ac:dyDescent="0.25">
      <c r="B10" s="298"/>
      <c r="C10" s="278"/>
      <c r="D10" s="280"/>
      <c r="E10" s="76"/>
      <c r="F10" s="77"/>
      <c r="G10" s="346" t="str">
        <f t="shared" ref="G10:G13" si="0">IF(D10="","",E10*F10)</f>
        <v/>
      </c>
      <c r="H10" s="343"/>
    </row>
    <row r="11" spans="2:8" x14ac:dyDescent="0.25">
      <c r="B11" s="106" t="s">
        <v>232</v>
      </c>
      <c r="C11" s="336" t="s">
        <v>233</v>
      </c>
      <c r="D11" s="70"/>
      <c r="E11" s="76"/>
      <c r="F11" s="77"/>
      <c r="G11" s="346" t="str">
        <f t="shared" si="0"/>
        <v/>
      </c>
      <c r="H11" s="343"/>
    </row>
    <row r="12" spans="2:8" x14ac:dyDescent="0.25">
      <c r="B12" s="299"/>
      <c r="D12" s="70"/>
      <c r="E12" s="76"/>
      <c r="F12" s="77"/>
      <c r="G12" s="342" t="str">
        <f t="shared" si="0"/>
        <v/>
      </c>
      <c r="H12" s="343"/>
    </row>
    <row r="13" spans="2:8" x14ac:dyDescent="0.25">
      <c r="B13" s="300" t="s">
        <v>183</v>
      </c>
      <c r="C13" s="301" t="s">
        <v>182</v>
      </c>
      <c r="D13" s="70"/>
      <c r="E13" s="345"/>
      <c r="F13" s="77"/>
      <c r="G13" s="342" t="str">
        <f t="shared" si="0"/>
        <v/>
      </c>
      <c r="H13" s="341"/>
    </row>
    <row r="14" spans="2:8" x14ac:dyDescent="0.25">
      <c r="B14" s="299"/>
      <c r="D14" s="72"/>
      <c r="E14" s="344"/>
      <c r="F14" s="77"/>
      <c r="G14" s="342"/>
      <c r="H14" s="343"/>
    </row>
    <row r="15" spans="2:8" ht="15.6" x14ac:dyDescent="0.25">
      <c r="B15" s="300" t="s">
        <v>181</v>
      </c>
      <c r="C15" s="301" t="s">
        <v>180</v>
      </c>
      <c r="D15" s="70" t="s">
        <v>23</v>
      </c>
      <c r="E15" s="344">
        <v>100</v>
      </c>
      <c r="F15" s="423"/>
      <c r="G15" s="424"/>
      <c r="H15" s="343"/>
    </row>
    <row r="16" spans="2:8" x14ac:dyDescent="0.25">
      <c r="B16" s="300"/>
      <c r="C16" s="301"/>
      <c r="D16" s="70"/>
      <c r="E16" s="344"/>
      <c r="F16" s="423"/>
      <c r="G16" s="424"/>
      <c r="H16" s="343"/>
    </row>
    <row r="17" spans="2:8" ht="26.4" x14ac:dyDescent="0.25">
      <c r="B17" s="300" t="s">
        <v>179</v>
      </c>
      <c r="C17" s="301" t="s">
        <v>178</v>
      </c>
      <c r="D17" s="70"/>
      <c r="E17" s="70"/>
      <c r="F17" s="423"/>
      <c r="G17" s="424"/>
      <c r="H17" s="341"/>
    </row>
    <row r="18" spans="2:8" x14ac:dyDescent="0.25">
      <c r="B18" s="299"/>
      <c r="D18" s="70"/>
      <c r="E18" s="70"/>
      <c r="F18" s="423"/>
      <c r="G18" s="424"/>
      <c r="H18" s="341"/>
    </row>
    <row r="19" spans="2:8" ht="15.6" x14ac:dyDescent="0.25">
      <c r="B19" s="300" t="s">
        <v>177</v>
      </c>
      <c r="C19" s="301" t="s">
        <v>107</v>
      </c>
      <c r="D19" s="70" t="s">
        <v>23</v>
      </c>
      <c r="E19" s="70">
        <v>1000</v>
      </c>
      <c r="F19" s="423"/>
      <c r="G19" s="424"/>
      <c r="H19" s="341"/>
    </row>
    <row r="20" spans="2:8" x14ac:dyDescent="0.25">
      <c r="B20" s="299"/>
      <c r="D20" s="70"/>
      <c r="E20" s="70"/>
      <c r="F20" s="423"/>
      <c r="G20" s="424"/>
      <c r="H20" s="341"/>
    </row>
    <row r="21" spans="2:8" ht="15.6" x14ac:dyDescent="0.25">
      <c r="B21" s="300" t="s">
        <v>176</v>
      </c>
      <c r="C21" s="301" t="s">
        <v>175</v>
      </c>
      <c r="D21" s="70" t="s">
        <v>23</v>
      </c>
      <c r="E21" s="70">
        <v>1000</v>
      </c>
      <c r="F21" s="423"/>
      <c r="G21" s="424"/>
      <c r="H21" s="341"/>
    </row>
    <row r="22" spans="2:8" x14ac:dyDescent="0.25">
      <c r="B22" s="300"/>
      <c r="C22" s="301"/>
      <c r="D22" s="70"/>
      <c r="E22" s="70"/>
      <c r="F22" s="423"/>
      <c r="G22" s="424"/>
      <c r="H22" s="341"/>
    </row>
    <row r="23" spans="2:8" ht="15.6" x14ac:dyDescent="0.25">
      <c r="B23" s="300" t="s">
        <v>485</v>
      </c>
      <c r="C23" s="301" t="s">
        <v>108</v>
      </c>
      <c r="D23" s="70" t="s">
        <v>23</v>
      </c>
      <c r="E23" s="70">
        <v>1000</v>
      </c>
      <c r="F23" s="423"/>
      <c r="G23" s="424"/>
      <c r="H23" s="341"/>
    </row>
    <row r="24" spans="2:8" x14ac:dyDescent="0.25">
      <c r="B24" s="299"/>
      <c r="D24" s="70"/>
      <c r="E24" s="70"/>
      <c r="F24" s="423"/>
      <c r="G24" s="424"/>
      <c r="H24" s="341"/>
    </row>
    <row r="25" spans="2:8" ht="26.4" x14ac:dyDescent="0.25">
      <c r="B25" s="300" t="s">
        <v>174</v>
      </c>
      <c r="C25" s="301" t="s">
        <v>173</v>
      </c>
      <c r="D25" s="70"/>
      <c r="E25" s="70"/>
      <c r="F25" s="423"/>
      <c r="G25" s="424"/>
      <c r="H25" s="341"/>
    </row>
    <row r="26" spans="2:8" x14ac:dyDescent="0.25">
      <c r="B26" s="299"/>
      <c r="D26" s="70"/>
      <c r="E26" s="70"/>
      <c r="F26" s="423"/>
      <c r="G26" s="424"/>
      <c r="H26" s="341"/>
    </row>
    <row r="27" spans="2:8" x14ac:dyDescent="0.25">
      <c r="B27" s="300" t="s">
        <v>34</v>
      </c>
      <c r="C27" s="301" t="s">
        <v>427</v>
      </c>
      <c r="D27" s="72" t="s">
        <v>21</v>
      </c>
      <c r="E27" s="70">
        <v>0.8</v>
      </c>
      <c r="F27" s="423"/>
      <c r="G27" s="424"/>
      <c r="H27" s="341"/>
    </row>
    <row r="28" spans="2:8" x14ac:dyDescent="0.25">
      <c r="B28" s="300"/>
      <c r="C28" s="301"/>
      <c r="D28" s="72"/>
      <c r="E28" s="70"/>
      <c r="F28" s="423"/>
      <c r="G28" s="424"/>
      <c r="H28" s="341"/>
    </row>
    <row r="29" spans="2:8" x14ac:dyDescent="0.25">
      <c r="B29" s="107"/>
      <c r="D29" s="70"/>
      <c r="E29" s="70"/>
      <c r="F29" s="423"/>
      <c r="G29" s="424"/>
      <c r="H29" s="341"/>
    </row>
    <row r="30" spans="2:8" s="27" customFormat="1" ht="19.5" customHeight="1" x14ac:dyDescent="0.25">
      <c r="B30" s="103" t="str">
        <f>$B$11</f>
        <v>C4.1</v>
      </c>
      <c r="C30" s="29" t="str">
        <f>"TOTAL CARRIED FORWARD"&amp;IF(G30=G$1," TO SUMMARY (Page C"&amp;Page_A&amp;")","")</f>
        <v>TOTAL CARRIED FORWARD TO SUMMARY (Page C50)</v>
      </c>
      <c r="D30" s="277"/>
      <c r="E30" s="277"/>
      <c r="F30" s="415"/>
      <c r="G30" s="425"/>
      <c r="H30" s="340"/>
    </row>
  </sheetData>
  <sheetProtection algorithmName="SHA-512" hashValue="Z/5SgDkULDx4OnZhFX8zs4QQEetaiYNfoO9vTOKLV6T4q3qeHPQ0Xy9ohuKuXYDRHF2mck0CcM4K5FJyqofJMQ==" saltValue="2iAUCtHQlmThYLxsUjiyLw=="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38"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2">
    <tabColor rgb="FF00B050"/>
  </sheetPr>
  <dimension ref="B1:M30"/>
  <sheetViews>
    <sheetView view="pageLayout" topLeftCell="A64" zoomScale="55" zoomScaleNormal="125" zoomScaleSheetLayoutView="100" zoomScalePageLayoutView="55" workbookViewId="0">
      <selection activeCell="G30" sqref="G30"/>
    </sheetView>
  </sheetViews>
  <sheetFormatPr defaultColWidth="8.88671875" defaultRowHeight="13.2" x14ac:dyDescent="0.25"/>
  <cols>
    <col min="1" max="1" width="0.88671875" style="65" customWidth="1"/>
    <col min="2" max="2" width="11.5546875" style="69" customWidth="1"/>
    <col min="3" max="3" width="45.5546875" style="68" customWidth="1"/>
    <col min="4" max="4" width="13.5546875" style="67" customWidth="1"/>
    <col min="5" max="5" width="15.5546875" style="67" customWidth="1"/>
    <col min="6" max="6" width="15.5546875" style="65" customWidth="1"/>
    <col min="7" max="7" width="15.5546875" style="66" customWidth="1"/>
    <col min="8" max="8" width="0.88671875" style="66" customWidth="1"/>
    <col min="9" max="9" width="8.88671875" style="65"/>
    <col min="10" max="13" width="15.5546875" style="65" customWidth="1"/>
    <col min="14" max="16384" width="8.88671875" style="65"/>
  </cols>
  <sheetData>
    <row r="1" spans="2:13" x14ac:dyDescent="0.25">
      <c r="D1" s="116"/>
      <c r="E1" s="116"/>
      <c r="G1" s="162">
        <f>MAX(G9:G499)</f>
        <v>0</v>
      </c>
    </row>
    <row r="2" spans="2:13" x14ac:dyDescent="0.25">
      <c r="B2" s="2" t="str">
        <f>Client1</f>
        <v>Province of KwaZulu-Natal</v>
      </c>
      <c r="E2" s="468" t="str">
        <f>"Contract No. "&amp;ContractNo</f>
        <v>Contract No. ZNB01216/00000/00/PMC/INF/21/T</v>
      </c>
      <c r="F2" s="468"/>
      <c r="G2" s="468"/>
      <c r="J2" s="222"/>
      <c r="K2" s="222"/>
      <c r="L2" s="222"/>
      <c r="M2" s="223"/>
    </row>
    <row r="3" spans="2:13" x14ac:dyDescent="0.25">
      <c r="B3" s="92" t="str">
        <f>Client2</f>
        <v>Department of Transport</v>
      </c>
      <c r="J3" s="398"/>
      <c r="K3" s="398"/>
      <c r="L3" s="398"/>
      <c r="M3" s="398"/>
    </row>
    <row r="4" spans="2:13" x14ac:dyDescent="0.25">
      <c r="B4" s="68"/>
      <c r="J4" s="398"/>
      <c r="K4" s="398"/>
      <c r="L4" s="398"/>
      <c r="M4" s="398"/>
    </row>
    <row r="5" spans="2:13" x14ac:dyDescent="0.25">
      <c r="B5" s="458" t="s">
        <v>8</v>
      </c>
      <c r="C5" s="459"/>
      <c r="D5" s="459"/>
      <c r="E5" s="459"/>
      <c r="F5" s="459"/>
      <c r="G5" s="470" t="str">
        <f>"CHAPTER "&amp;B11</f>
        <v>CHAPTER C4.4</v>
      </c>
      <c r="H5" s="6"/>
      <c r="J5" s="398"/>
      <c r="K5" s="398"/>
      <c r="L5" s="398"/>
      <c r="M5" s="398"/>
    </row>
    <row r="6" spans="2:13" ht="7.5" customHeight="1" x14ac:dyDescent="0.25">
      <c r="B6" s="460" t="str">
        <f>ContractDescription</f>
        <v>PROVISION OF ROUTINE AND SAFETY MAINTENANCE ON VARIOUS ROADS WITHIN THE IMPENDLE ZONE -  VULINDLELA AREA OFFICE</v>
      </c>
      <c r="C6" s="461"/>
      <c r="D6" s="461"/>
      <c r="E6" s="461"/>
      <c r="F6" s="461"/>
      <c r="G6" s="471"/>
      <c r="H6" s="8"/>
      <c r="J6" s="398"/>
      <c r="K6" s="398"/>
      <c r="L6" s="398"/>
      <c r="M6" s="398"/>
    </row>
    <row r="7" spans="2:13" ht="12.75" customHeight="1" x14ac:dyDescent="0.25">
      <c r="B7" s="460"/>
      <c r="C7" s="461"/>
      <c r="D7" s="461"/>
      <c r="E7" s="461"/>
      <c r="F7" s="461"/>
      <c r="G7" s="471"/>
      <c r="H7" s="8"/>
      <c r="J7" s="398"/>
      <c r="K7" s="398"/>
      <c r="L7" s="398"/>
      <c r="M7" s="398"/>
    </row>
    <row r="8" spans="2:13" s="9" customFormat="1" ht="7.5" customHeight="1" x14ac:dyDescent="0.25">
      <c r="B8" s="462"/>
      <c r="C8" s="463"/>
      <c r="D8" s="463"/>
      <c r="E8" s="463"/>
      <c r="F8" s="463"/>
      <c r="G8" s="472"/>
      <c r="H8" s="12"/>
      <c r="J8" s="394"/>
      <c r="K8" s="394"/>
      <c r="L8" s="394"/>
      <c r="M8" s="394"/>
    </row>
    <row r="9" spans="2:13" s="9" customFormat="1" ht="24.9" customHeight="1" x14ac:dyDescent="0.25">
      <c r="B9" s="10" t="s">
        <v>0</v>
      </c>
      <c r="C9" s="11" t="s">
        <v>1</v>
      </c>
      <c r="D9" s="11" t="s">
        <v>2</v>
      </c>
      <c r="E9" s="11" t="s">
        <v>3</v>
      </c>
      <c r="F9" s="11" t="s">
        <v>4</v>
      </c>
      <c r="G9" s="11" t="s">
        <v>5</v>
      </c>
      <c r="H9" s="109"/>
      <c r="J9" s="389"/>
      <c r="K9" s="389"/>
      <c r="L9" s="389"/>
      <c r="M9" s="389"/>
    </row>
    <row r="10" spans="2:13" x14ac:dyDescent="0.25">
      <c r="B10" s="81"/>
      <c r="C10" s="110"/>
      <c r="D10" s="78"/>
      <c r="E10" s="76"/>
      <c r="F10" s="16"/>
      <c r="G10" s="23" t="str">
        <f>IF(D10="","",E10*F10)</f>
        <v/>
      </c>
      <c r="H10" s="18"/>
      <c r="J10" s="399"/>
      <c r="K10" s="399"/>
      <c r="L10" s="399"/>
      <c r="M10" s="399"/>
    </row>
    <row r="11" spans="2:13" x14ac:dyDescent="0.25">
      <c r="B11" s="55" t="s">
        <v>194</v>
      </c>
      <c r="C11" s="7" t="s">
        <v>193</v>
      </c>
      <c r="D11" s="76"/>
      <c r="E11" s="76"/>
      <c r="F11" s="16"/>
      <c r="G11" s="23" t="str">
        <f>IF(D11="","",E11*F11)</f>
        <v/>
      </c>
      <c r="H11" s="18"/>
      <c r="J11" s="399"/>
      <c r="K11" s="399"/>
      <c r="L11" s="399"/>
      <c r="M11" s="399"/>
    </row>
    <row r="12" spans="2:13" x14ac:dyDescent="0.25">
      <c r="B12" s="105"/>
      <c r="C12" s="47"/>
      <c r="D12" s="21"/>
      <c r="E12" s="21"/>
      <c r="F12" s="16"/>
      <c r="G12" s="23" t="str">
        <f t="shared" ref="G12:G15" si="0">IF(D12="","",E12*F12)</f>
        <v/>
      </c>
      <c r="H12" s="38"/>
      <c r="J12" s="373"/>
      <c r="K12" s="373"/>
      <c r="L12" s="373"/>
      <c r="M12" s="373"/>
    </row>
    <row r="13" spans="2:13" ht="39.6" x14ac:dyDescent="0.25">
      <c r="B13" s="105" t="s">
        <v>192</v>
      </c>
      <c r="C13" s="46" t="s">
        <v>191</v>
      </c>
      <c r="D13" s="21"/>
      <c r="E13" s="21"/>
      <c r="F13" s="16"/>
      <c r="G13" s="23" t="str">
        <f t="shared" si="0"/>
        <v/>
      </c>
      <c r="H13" s="38"/>
      <c r="J13" s="373"/>
      <c r="K13" s="372"/>
      <c r="L13" s="373"/>
      <c r="M13" s="373"/>
    </row>
    <row r="14" spans="2:13" x14ac:dyDescent="0.25">
      <c r="B14" s="104"/>
      <c r="C14" s="47"/>
      <c r="D14" s="21"/>
      <c r="E14" s="21"/>
      <c r="F14" s="16"/>
      <c r="G14" s="23" t="str">
        <f t="shared" si="0"/>
        <v/>
      </c>
      <c r="H14" s="38"/>
      <c r="J14" s="373"/>
      <c r="K14" s="372"/>
      <c r="L14" s="373"/>
      <c r="M14" s="373"/>
    </row>
    <row r="15" spans="2:13" x14ac:dyDescent="0.25">
      <c r="B15" s="105" t="s">
        <v>190</v>
      </c>
      <c r="C15" s="47" t="s">
        <v>189</v>
      </c>
      <c r="D15" s="21"/>
      <c r="E15" s="21"/>
      <c r="F15" s="16"/>
      <c r="G15" s="23" t="str">
        <f t="shared" si="0"/>
        <v/>
      </c>
      <c r="H15" s="38"/>
      <c r="J15" s="373"/>
      <c r="K15" s="372"/>
      <c r="L15" s="373"/>
      <c r="M15" s="373"/>
    </row>
    <row r="16" spans="2:13" x14ac:dyDescent="0.25">
      <c r="B16" s="105"/>
      <c r="C16" s="47"/>
      <c r="D16" s="21"/>
      <c r="E16" s="21"/>
      <c r="F16" s="16"/>
      <c r="G16" s="23"/>
      <c r="H16" s="38"/>
      <c r="J16" s="373"/>
      <c r="K16" s="372"/>
      <c r="L16" s="373"/>
      <c r="M16" s="373"/>
    </row>
    <row r="17" spans="2:13" ht="28.2" customHeight="1" x14ac:dyDescent="0.25">
      <c r="B17" s="105" t="s">
        <v>483</v>
      </c>
      <c r="C17" s="46" t="s">
        <v>484</v>
      </c>
      <c r="D17" s="21" t="s">
        <v>23</v>
      </c>
      <c r="E17" s="35">
        <v>10050</v>
      </c>
      <c r="F17" s="422"/>
      <c r="G17" s="413"/>
      <c r="H17" s="38"/>
      <c r="J17" s="373"/>
      <c r="K17" s="372"/>
      <c r="L17" s="373"/>
      <c r="M17" s="373"/>
    </row>
    <row r="18" spans="2:13" x14ac:dyDescent="0.25">
      <c r="B18" s="105"/>
      <c r="C18" s="3"/>
      <c r="D18" s="21"/>
      <c r="E18" s="35"/>
      <c r="F18" s="412"/>
      <c r="G18" s="413"/>
      <c r="H18" s="74"/>
      <c r="J18" s="373"/>
      <c r="K18" s="372"/>
      <c r="L18" s="373"/>
      <c r="M18" s="373"/>
    </row>
    <row r="19" spans="2:13" x14ac:dyDescent="0.25">
      <c r="B19" s="105"/>
      <c r="C19" s="3"/>
      <c r="D19" s="21"/>
      <c r="E19" s="35"/>
      <c r="F19" s="412"/>
      <c r="G19" s="413"/>
      <c r="H19" s="74"/>
      <c r="J19" s="373"/>
      <c r="K19" s="372"/>
      <c r="L19" s="373"/>
      <c r="M19" s="373"/>
    </row>
    <row r="20" spans="2:13" x14ac:dyDescent="0.25">
      <c r="B20" s="105"/>
      <c r="C20" s="47"/>
      <c r="D20" s="21"/>
      <c r="E20" s="21"/>
      <c r="F20" s="412"/>
      <c r="G20" s="413"/>
      <c r="H20" s="38"/>
      <c r="J20" s="373"/>
      <c r="K20" s="372"/>
      <c r="L20" s="373"/>
      <c r="M20" s="373"/>
    </row>
    <row r="21" spans="2:13" x14ac:dyDescent="0.25">
      <c r="B21" s="104"/>
      <c r="C21" s="44"/>
      <c r="D21" s="21"/>
      <c r="E21" s="21"/>
      <c r="F21" s="412"/>
      <c r="G21" s="413"/>
      <c r="H21" s="38"/>
      <c r="J21" s="373"/>
      <c r="K21" s="372"/>
      <c r="L21" s="373"/>
      <c r="M21" s="373"/>
    </row>
    <row r="22" spans="2:13" x14ac:dyDescent="0.25">
      <c r="B22" s="105"/>
      <c r="C22" s="47"/>
      <c r="D22" s="21"/>
      <c r="E22" s="21"/>
      <c r="F22" s="412"/>
      <c r="G22" s="413"/>
      <c r="H22" s="38"/>
      <c r="J22" s="373"/>
      <c r="K22" s="372"/>
      <c r="L22" s="373"/>
      <c r="M22" s="373"/>
    </row>
    <row r="23" spans="2:13" x14ac:dyDescent="0.25">
      <c r="B23" s="105"/>
      <c r="C23" s="47"/>
      <c r="D23" s="21"/>
      <c r="E23" s="21"/>
      <c r="F23" s="412"/>
      <c r="G23" s="413"/>
      <c r="H23" s="38"/>
      <c r="J23" s="373"/>
      <c r="K23" s="372"/>
      <c r="L23" s="373"/>
      <c r="M23" s="373"/>
    </row>
    <row r="24" spans="2:13" x14ac:dyDescent="0.25">
      <c r="B24" s="105"/>
      <c r="C24" s="45"/>
      <c r="D24" s="35"/>
      <c r="E24" s="21"/>
      <c r="F24" s="412"/>
      <c r="G24" s="413"/>
      <c r="H24" s="38"/>
      <c r="J24" s="373"/>
      <c r="K24" s="372"/>
      <c r="L24" s="373"/>
      <c r="M24" s="373"/>
    </row>
    <row r="25" spans="2:13" x14ac:dyDescent="0.25">
      <c r="B25" s="104"/>
      <c r="C25" s="3"/>
      <c r="D25" s="21"/>
      <c r="E25" s="21"/>
      <c r="F25" s="412"/>
      <c r="G25" s="413"/>
      <c r="H25" s="38"/>
      <c r="J25" s="373"/>
      <c r="K25" s="372"/>
      <c r="L25" s="373"/>
      <c r="M25" s="373"/>
    </row>
    <row r="26" spans="2:13" x14ac:dyDescent="0.25">
      <c r="B26" s="105"/>
      <c r="C26" s="33"/>
      <c r="D26" s="51"/>
      <c r="E26" s="21"/>
      <c r="F26" s="412"/>
      <c r="G26" s="413"/>
      <c r="H26" s="38"/>
      <c r="J26" s="373"/>
      <c r="K26" s="372"/>
      <c r="L26" s="373"/>
      <c r="M26" s="373"/>
    </row>
    <row r="27" spans="2:13" x14ac:dyDescent="0.25">
      <c r="B27" s="104"/>
      <c r="C27" s="3"/>
      <c r="D27" s="21"/>
      <c r="E27" s="21"/>
      <c r="F27" s="412"/>
      <c r="G27" s="413"/>
      <c r="H27" s="38"/>
      <c r="J27" s="373"/>
      <c r="K27" s="372"/>
      <c r="L27" s="373"/>
      <c r="M27" s="373"/>
    </row>
    <row r="28" spans="2:13" x14ac:dyDescent="0.25">
      <c r="B28" s="104"/>
      <c r="C28" s="47"/>
      <c r="D28" s="83"/>
      <c r="E28" s="148"/>
      <c r="F28" s="412"/>
      <c r="G28" s="413"/>
      <c r="H28" s="38"/>
      <c r="J28" s="400"/>
      <c r="K28" s="400"/>
      <c r="L28" s="400"/>
      <c r="M28" s="400"/>
    </row>
    <row r="29" spans="2:13" x14ac:dyDescent="0.25">
      <c r="B29" s="104"/>
      <c r="C29" s="3"/>
      <c r="D29" s="21"/>
      <c r="E29" s="21"/>
      <c r="F29" s="412"/>
      <c r="G29" s="413"/>
      <c r="H29" s="38"/>
      <c r="J29" s="373"/>
      <c r="K29" s="373"/>
      <c r="L29" s="373"/>
      <c r="M29" s="373"/>
    </row>
    <row r="30" spans="2:13" s="27" customFormat="1" ht="19.5" customHeight="1" x14ac:dyDescent="0.25">
      <c r="B30" s="103" t="str">
        <f>$B$11</f>
        <v>C4.4</v>
      </c>
      <c r="C30" s="29" t="str">
        <f>"TOTAL CARRIED FORWARD"&amp;IF(G30=G$1," TO SUMMARY (Page C"&amp;Page_A&amp;")","")</f>
        <v>TOTAL CARRIED FORWARD TO SUMMARY (Page C50)</v>
      </c>
      <c r="D30" s="30"/>
      <c r="E30" s="108"/>
      <c r="F30" s="415"/>
      <c r="G30" s="416"/>
      <c r="H30" s="32"/>
      <c r="J30" s="401"/>
      <c r="K30" s="396"/>
      <c r="L30" s="401"/>
      <c r="M30" s="401"/>
    </row>
  </sheetData>
  <sheetProtection algorithmName="SHA-512" hashValue="wDAszwNKeYUJZDaTc21RC1QNRgPCGrFSUePBFKHAi2+3KC0FORfyOFF+Jnk3ETs1YTTB2eS9C0SxyNoIc+ckBw==" saltValue="BBdd6QqUxjYrxMXEzIjcyw==" spinCount="100000" sheet="1" objects="1" scenarios="1"/>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39"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F5289DD2-69EF-4C5A-BDC6-90125EF11959}">
            <xm:f>AND(Information!$C$8=FALSE,$D10&lt;&gt;"P C Sum",$D10&lt;&gt;"PC Sum",$D10&lt;&gt;"P Sum",$D10&lt;&gt;"Prov Sum")</xm:f>
            <x14:dxf>
              <font>
                <strike val="0"/>
                <color theme="0"/>
              </font>
              <numFmt numFmtId="4" formatCode="#,##0.00"/>
            </x14:dxf>
          </x14:cfRule>
          <xm:sqref>G30 F10:G27</xm:sqref>
        </x14:conditionalFormatting>
        <x14:conditionalFormatting xmlns:xm="http://schemas.microsoft.com/office/excel/2006/main">
          <x14:cfRule type="expression" priority="1" id="{A2CF3F83-7DD9-4B49-A5DD-A4BE1AAC7827}">
            <xm:f>AND(Information!$C$8=FALSE,$D28&lt;&gt;"P C Sum",$D28&lt;&gt;"PC Sum",$D28&lt;&gt;"P Sum",$D28&lt;&gt;"Prov Sum")</xm:f>
            <x14:dxf>
              <font>
                <strike val="0"/>
                <color theme="0"/>
              </font>
              <numFmt numFmtId="4" formatCode="#,##0.00"/>
            </x14:dxf>
          </x14:cfRule>
          <xm:sqref>F28:G29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H20"/>
  <sheetViews>
    <sheetView view="pageLayout" topLeftCell="A55" zoomScale="55" zoomScaleNormal="125" zoomScaleSheetLayoutView="100" zoomScalePageLayoutView="55" workbookViewId="0">
      <selection activeCell="F30" sqref="F30"/>
    </sheetView>
  </sheetViews>
  <sheetFormatPr defaultColWidth="6.88671875" defaultRowHeight="13.2" x14ac:dyDescent="0.25"/>
  <cols>
    <col min="1" max="1" width="0.88671875" style="82" customWidth="1"/>
    <col min="2" max="2" width="11.6640625" style="302" customWidth="1"/>
    <col min="3" max="3" width="45.6640625" style="279" customWidth="1"/>
    <col min="4" max="4" width="13.6640625" style="311" customWidth="1"/>
    <col min="5" max="5" width="15.6640625" style="311" customWidth="1"/>
    <col min="6" max="6" width="15.6640625" style="82" customWidth="1"/>
    <col min="7" max="7" width="15.6640625" style="210" customWidth="1"/>
    <col min="8" max="8" width="0.88671875" style="210" customWidth="1"/>
    <col min="9" max="9" width="6.88671875" style="82"/>
    <col min="10" max="10" width="7.44140625" style="82" bestFit="1" customWidth="1"/>
    <col min="11" max="16384" width="6.88671875" style="82"/>
  </cols>
  <sheetData>
    <row r="1" spans="2:8" x14ac:dyDescent="0.25">
      <c r="G1" s="303">
        <f>SUM(G10:G19)</f>
        <v>0</v>
      </c>
    </row>
    <row r="2" spans="2:8" ht="12" customHeight="1" x14ac:dyDescent="0.25">
      <c r="B2" s="469" t="str">
        <f>Client1</f>
        <v>Province of KwaZulu-Natal</v>
      </c>
      <c r="C2" s="469"/>
      <c r="E2" s="473" t="str">
        <f>"Contract No. "&amp;ContractNo</f>
        <v>Contract No. ZNB01216/00000/00/PMC/INF/21/T</v>
      </c>
      <c r="F2" s="473"/>
      <c r="G2" s="473"/>
    </row>
    <row r="3" spans="2:8" x14ac:dyDescent="0.25">
      <c r="B3" s="474" t="str">
        <f>Client2</f>
        <v>Department of Transport</v>
      </c>
      <c r="C3" s="474"/>
    </row>
    <row r="4" spans="2:8" x14ac:dyDescent="0.25">
      <c r="B4" s="281"/>
      <c r="C4" s="281"/>
      <c r="D4" s="191"/>
      <c r="E4" s="191"/>
      <c r="F4" s="304"/>
      <c r="G4" s="305"/>
    </row>
    <row r="5" spans="2:8" ht="12.75" customHeight="1" x14ac:dyDescent="0.25">
      <c r="B5" s="475" t="s">
        <v>8</v>
      </c>
      <c r="C5" s="476"/>
      <c r="D5" s="476"/>
      <c r="E5" s="476"/>
      <c r="F5" s="476"/>
      <c r="G5" s="464" t="str">
        <f>"CHAPTER "&amp;B11</f>
        <v>CHAPTER C5.1</v>
      </c>
      <c r="H5" s="312"/>
    </row>
    <row r="6" spans="2:8" ht="7.5" customHeight="1" x14ac:dyDescent="0.25">
      <c r="B6" s="460" t="str">
        <f>ContractDescription</f>
        <v>PROVISION OF ROUTINE AND SAFETY MAINTENANCE ON VARIOUS ROADS WITHIN THE IMPENDLE ZONE -  VULINDLELA AREA OFFICE</v>
      </c>
      <c r="C6" s="469"/>
      <c r="D6" s="469"/>
      <c r="E6" s="469"/>
      <c r="F6" s="469"/>
      <c r="G6" s="465"/>
      <c r="H6" s="117"/>
    </row>
    <row r="7" spans="2:8" ht="12.75" customHeight="1" x14ac:dyDescent="0.25">
      <c r="B7" s="460"/>
      <c r="C7" s="469"/>
      <c r="D7" s="469"/>
      <c r="E7" s="469"/>
      <c r="F7" s="469"/>
      <c r="G7" s="465"/>
      <c r="H7" s="117"/>
    </row>
    <row r="8" spans="2:8" ht="7.5" customHeight="1" x14ac:dyDescent="0.25">
      <c r="B8" s="462"/>
      <c r="C8" s="463"/>
      <c r="D8" s="463"/>
      <c r="E8" s="463"/>
      <c r="F8" s="463"/>
      <c r="G8" s="466"/>
      <c r="H8" s="117"/>
    </row>
    <row r="9" spans="2:8" s="310" customFormat="1" ht="24.9" customHeight="1" x14ac:dyDescent="0.25">
      <c r="B9" s="10" t="s">
        <v>0</v>
      </c>
      <c r="C9" s="11" t="s">
        <v>1</v>
      </c>
      <c r="D9" s="11" t="s">
        <v>2</v>
      </c>
      <c r="E9" s="11" t="s">
        <v>3</v>
      </c>
      <c r="F9" s="11" t="s">
        <v>4</v>
      </c>
      <c r="G9" s="11" t="s">
        <v>5</v>
      </c>
    </row>
    <row r="10" spans="2:8" x14ac:dyDescent="0.25">
      <c r="B10" s="107"/>
      <c r="C10" s="158"/>
      <c r="D10" s="76"/>
      <c r="E10" s="76"/>
      <c r="F10" s="36"/>
      <c r="G10" s="36" t="str">
        <f t="shared" ref="G10:G14" si="0">IF(D10="","",E10*F10)</f>
        <v/>
      </c>
      <c r="H10" s="18"/>
    </row>
    <row r="11" spans="2:8" x14ac:dyDescent="0.25">
      <c r="B11" s="55" t="s">
        <v>103</v>
      </c>
      <c r="C11" s="20" t="s">
        <v>104</v>
      </c>
      <c r="D11" s="70"/>
      <c r="E11" s="70"/>
      <c r="F11" s="36"/>
      <c r="G11" s="36" t="str">
        <f t="shared" si="0"/>
        <v/>
      </c>
      <c r="H11" s="38"/>
    </row>
    <row r="12" spans="2:8" x14ac:dyDescent="0.25">
      <c r="B12" s="107"/>
      <c r="C12" s="158"/>
      <c r="D12" s="70"/>
      <c r="E12" s="70"/>
      <c r="F12" s="36"/>
      <c r="G12" s="36" t="str">
        <f t="shared" si="0"/>
        <v/>
      </c>
      <c r="H12" s="38"/>
    </row>
    <row r="13" spans="2:8" x14ac:dyDescent="0.25">
      <c r="B13" s="55" t="s">
        <v>106</v>
      </c>
      <c r="C13" s="20" t="s">
        <v>105</v>
      </c>
      <c r="D13" s="70"/>
      <c r="E13" s="70"/>
      <c r="F13" s="77"/>
      <c r="G13" s="23" t="str">
        <f t="shared" si="0"/>
        <v/>
      </c>
      <c r="H13" s="38"/>
    </row>
    <row r="14" spans="2:8" x14ac:dyDescent="0.25">
      <c r="B14" s="107"/>
      <c r="C14" s="158"/>
      <c r="D14" s="70"/>
      <c r="E14" s="70"/>
      <c r="F14" s="77"/>
      <c r="G14" s="23" t="str">
        <f t="shared" si="0"/>
        <v/>
      </c>
      <c r="H14" s="38"/>
    </row>
    <row r="15" spans="2:8" ht="15.6" x14ac:dyDescent="0.25">
      <c r="B15" s="107" t="s">
        <v>428</v>
      </c>
      <c r="C15" s="158" t="s">
        <v>429</v>
      </c>
      <c r="D15" s="70" t="s">
        <v>23</v>
      </c>
      <c r="E15" s="22">
        <v>11700</v>
      </c>
      <c r="F15" s="412"/>
      <c r="G15" s="413"/>
      <c r="H15" s="39"/>
    </row>
    <row r="16" spans="2:8" x14ac:dyDescent="0.25">
      <c r="B16" s="107"/>
      <c r="C16" s="158"/>
      <c r="D16" s="70"/>
      <c r="E16" s="70"/>
      <c r="F16" s="423"/>
      <c r="G16" s="413"/>
      <c r="H16" s="38"/>
    </row>
    <row r="17" spans="2:8" x14ac:dyDescent="0.25">
      <c r="B17" s="107"/>
      <c r="C17" s="158"/>
      <c r="D17" s="70"/>
      <c r="E17" s="70"/>
      <c r="F17" s="412"/>
      <c r="G17" s="413"/>
      <c r="H17" s="38"/>
    </row>
    <row r="18" spans="2:8" x14ac:dyDescent="0.25">
      <c r="B18" s="107"/>
      <c r="C18" s="158"/>
      <c r="D18" s="70"/>
      <c r="E18" s="70"/>
      <c r="F18" s="412"/>
      <c r="G18" s="413"/>
      <c r="H18" s="38"/>
    </row>
    <row r="19" spans="2:8" x14ac:dyDescent="0.25">
      <c r="B19" s="107"/>
      <c r="C19" s="158"/>
      <c r="D19" s="70"/>
      <c r="E19" s="70"/>
      <c r="F19" s="423"/>
      <c r="G19" s="413"/>
      <c r="H19" s="38"/>
    </row>
    <row r="20" spans="2:8" s="27" customFormat="1" ht="19.5" customHeight="1" x14ac:dyDescent="0.25">
      <c r="B20" s="103" t="str">
        <f>$B$11</f>
        <v>C5.1</v>
      </c>
      <c r="C20" s="29" t="str">
        <f>"TOTAL CARRIED FORWARD"&amp;IF(G20=G$1," TO SUMMARY (Page C"&amp;Page_A&amp;")","")</f>
        <v>TOTAL CARRIED FORWARD TO SUMMARY (Page C50)</v>
      </c>
      <c r="D20" s="30"/>
      <c r="E20" s="277"/>
      <c r="F20" s="415"/>
      <c r="G20" s="416"/>
      <c r="H20" s="32"/>
    </row>
  </sheetData>
  <sheetProtection algorithmName="SHA-512" hashValue="MEd7Wzau1wbkjH8R1yHKXOVg0MqyNgJ75mxwx615pHOeyPpjSR4qO6pQ4AAxS8227NvsN8rsNjvrPR6FRNXU9g==" saltValue="kVEgqL0NGhL21v00nY3ScA==" spinCount="100000" sheet="1" objects="1" scenarios="1"/>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40"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H23"/>
  <sheetViews>
    <sheetView view="pageLayout" topLeftCell="A52" zoomScale="55" zoomScaleNormal="125" zoomScaleSheetLayoutView="100" zoomScalePageLayoutView="55" workbookViewId="0">
      <selection activeCell="G34" sqref="G34"/>
    </sheetView>
  </sheetViews>
  <sheetFormatPr defaultColWidth="6.88671875" defaultRowHeight="13.2" x14ac:dyDescent="0.25"/>
  <cols>
    <col min="1" max="1" width="0.88671875" style="65" customWidth="1"/>
    <col min="2" max="2" width="11.6640625" style="69" customWidth="1"/>
    <col min="3" max="3" width="45.6640625" style="279" customWidth="1"/>
    <col min="4" max="4" width="13.6640625" style="116" customWidth="1"/>
    <col min="5" max="5" width="15.6640625" style="116" customWidth="1"/>
    <col min="6" max="6" width="15.6640625" style="65" customWidth="1"/>
    <col min="7" max="7" width="15.6640625" style="66" customWidth="1"/>
    <col min="8" max="8" width="0.88671875" style="66" customWidth="1"/>
    <col min="9" max="16384" width="6.88671875" style="65"/>
  </cols>
  <sheetData>
    <row r="1" spans="2:8" x14ac:dyDescent="0.25">
      <c r="G1" s="74">
        <f>SUM(G10:G22)</f>
        <v>0</v>
      </c>
    </row>
    <row r="2" spans="2:8" x14ac:dyDescent="0.25">
      <c r="B2" s="2" t="str">
        <f>Client1</f>
        <v>Province of KwaZulu-Natal</v>
      </c>
      <c r="E2" s="468" t="str">
        <f>"Contract No. "&amp;ContractNo</f>
        <v>Contract No. ZNB01216/00000/00/PMC/INF/21/T</v>
      </c>
      <c r="F2" s="468"/>
      <c r="G2" s="468"/>
    </row>
    <row r="3" spans="2:8" x14ac:dyDescent="0.25">
      <c r="B3" s="92" t="str">
        <f>Client2</f>
        <v>Department of Transport</v>
      </c>
    </row>
    <row r="4" spans="2:8" x14ac:dyDescent="0.25">
      <c r="B4" s="89"/>
      <c r="C4" s="281"/>
      <c r="D4" s="90"/>
      <c r="E4" s="90"/>
      <c r="F4" s="159"/>
      <c r="G4" s="160"/>
    </row>
    <row r="5" spans="2:8" x14ac:dyDescent="0.25">
      <c r="B5" s="458" t="s">
        <v>8</v>
      </c>
      <c r="C5" s="459"/>
      <c r="D5" s="459"/>
      <c r="E5" s="459"/>
      <c r="F5" s="459"/>
      <c r="G5" s="449" t="str">
        <f>"CHAPTER "&amp;B11</f>
        <v>CHAPTER C5.3</v>
      </c>
      <c r="H5" s="308"/>
    </row>
    <row r="6" spans="2:8" ht="7.5" customHeight="1" x14ac:dyDescent="0.25">
      <c r="B6" s="460" t="str">
        <f>ContractDescription</f>
        <v>PROVISION OF ROUTINE AND SAFETY MAINTENANCE ON VARIOUS ROADS WITHIN THE IMPENDLE ZONE -  VULINDLELA AREA OFFICE</v>
      </c>
      <c r="C6" s="469"/>
      <c r="D6" s="469"/>
      <c r="E6" s="469"/>
      <c r="F6" s="469"/>
      <c r="G6" s="451"/>
      <c r="H6" s="117"/>
    </row>
    <row r="7" spans="2:8" ht="12.75" customHeight="1" x14ac:dyDescent="0.25">
      <c r="B7" s="460"/>
      <c r="C7" s="469"/>
      <c r="D7" s="469"/>
      <c r="E7" s="469"/>
      <c r="F7" s="469"/>
      <c r="G7" s="451"/>
      <c r="H7" s="117"/>
    </row>
    <row r="8" spans="2:8" ht="7.5" customHeight="1" x14ac:dyDescent="0.25">
      <c r="B8" s="462"/>
      <c r="C8" s="463"/>
      <c r="D8" s="463"/>
      <c r="E8" s="463"/>
      <c r="F8" s="463"/>
      <c r="G8" s="453"/>
      <c r="H8" s="117"/>
    </row>
    <row r="9" spans="2:8" s="9" customFormat="1" ht="24.9" customHeight="1" x14ac:dyDescent="0.25">
      <c r="B9" s="10" t="s">
        <v>0</v>
      </c>
      <c r="C9" s="11" t="s">
        <v>1</v>
      </c>
      <c r="D9" s="11" t="s">
        <v>2</v>
      </c>
      <c r="E9" s="11" t="s">
        <v>3</v>
      </c>
      <c r="F9" s="11" t="s">
        <v>4</v>
      </c>
      <c r="G9" s="11" t="s">
        <v>5</v>
      </c>
      <c r="H9" s="310"/>
    </row>
    <row r="10" spans="2:8" x14ac:dyDescent="0.25">
      <c r="B10" s="161"/>
      <c r="C10" s="158"/>
      <c r="D10" s="76"/>
      <c r="E10" s="76"/>
      <c r="F10" s="36"/>
      <c r="G10" s="36" t="str">
        <f t="shared" ref="G10:G16" si="0">IF(D10="","",E10*F10)</f>
        <v/>
      </c>
      <c r="H10" s="18"/>
    </row>
    <row r="11" spans="2:8" x14ac:dyDescent="0.25">
      <c r="B11" s="55" t="s">
        <v>111</v>
      </c>
      <c r="C11" s="20" t="s">
        <v>112</v>
      </c>
      <c r="D11" s="70"/>
      <c r="E11" s="70"/>
      <c r="F11" s="36"/>
      <c r="G11" s="36" t="str">
        <f t="shared" si="0"/>
        <v/>
      </c>
      <c r="H11" s="38"/>
    </row>
    <row r="12" spans="2:8" x14ac:dyDescent="0.25">
      <c r="B12" s="107"/>
      <c r="C12" s="158"/>
      <c r="D12" s="70"/>
      <c r="E12" s="70"/>
      <c r="F12" s="36"/>
      <c r="G12" s="36" t="str">
        <f t="shared" si="0"/>
        <v/>
      </c>
      <c r="H12" s="38"/>
    </row>
    <row r="13" spans="2:8" x14ac:dyDescent="0.25">
      <c r="B13" s="107" t="s">
        <v>114</v>
      </c>
      <c r="C13" s="158" t="s">
        <v>115</v>
      </c>
      <c r="D13" s="70"/>
      <c r="E13" s="22"/>
      <c r="F13" s="36"/>
      <c r="G13" s="36" t="str">
        <f t="shared" si="0"/>
        <v/>
      </c>
      <c r="H13" s="39"/>
    </row>
    <row r="14" spans="2:8" x14ac:dyDescent="0.25">
      <c r="B14" s="107"/>
      <c r="C14" s="158"/>
      <c r="D14" s="70"/>
      <c r="E14" s="22"/>
      <c r="F14" s="36"/>
      <c r="G14" s="36" t="str">
        <f t="shared" si="0"/>
        <v/>
      </c>
      <c r="H14" s="39"/>
    </row>
    <row r="15" spans="2:8" ht="26.4" x14ac:dyDescent="0.25">
      <c r="B15" s="107" t="s">
        <v>113</v>
      </c>
      <c r="C15" s="158" t="s">
        <v>314</v>
      </c>
      <c r="D15" s="70"/>
      <c r="E15" s="22"/>
      <c r="F15" s="16"/>
      <c r="G15" s="23" t="str">
        <f t="shared" si="0"/>
        <v/>
      </c>
      <c r="H15" s="39"/>
    </row>
    <row r="16" spans="2:8" x14ac:dyDescent="0.25">
      <c r="B16" s="107"/>
      <c r="C16" s="158"/>
      <c r="D16" s="70"/>
      <c r="E16" s="22"/>
      <c r="F16" s="16"/>
      <c r="G16" s="23" t="str">
        <f t="shared" si="0"/>
        <v/>
      </c>
    </row>
    <row r="17" spans="2:8" ht="26.4" x14ac:dyDescent="0.25">
      <c r="B17" s="107" t="s">
        <v>116</v>
      </c>
      <c r="C17" s="158" t="s">
        <v>430</v>
      </c>
      <c r="D17" s="70" t="s">
        <v>184</v>
      </c>
      <c r="E17" s="22">
        <v>10050</v>
      </c>
      <c r="F17" s="412"/>
      <c r="G17" s="413"/>
    </row>
    <row r="18" spans="2:8" x14ac:dyDescent="0.25">
      <c r="B18" s="107"/>
      <c r="C18" s="158"/>
      <c r="D18" s="70"/>
      <c r="E18" s="22"/>
      <c r="F18" s="412"/>
      <c r="G18" s="413"/>
    </row>
    <row r="19" spans="2:8" x14ac:dyDescent="0.25">
      <c r="B19" s="107"/>
      <c r="C19" s="158"/>
      <c r="D19" s="70"/>
      <c r="E19" s="22"/>
      <c r="F19" s="412"/>
      <c r="G19" s="413"/>
      <c r="H19" s="39"/>
    </row>
    <row r="20" spans="2:8" x14ac:dyDescent="0.25">
      <c r="B20" s="107"/>
      <c r="C20" s="158"/>
      <c r="D20" s="70"/>
      <c r="E20" s="22"/>
      <c r="F20" s="412"/>
      <c r="G20" s="413"/>
      <c r="H20" s="39"/>
    </row>
    <row r="21" spans="2:8" x14ac:dyDescent="0.25">
      <c r="B21" s="107"/>
      <c r="C21" s="158"/>
      <c r="D21" s="70"/>
      <c r="E21" s="22"/>
      <c r="F21" s="412"/>
      <c r="G21" s="413"/>
      <c r="H21" s="39"/>
    </row>
    <row r="22" spans="2:8" x14ac:dyDescent="0.25">
      <c r="B22" s="107"/>
      <c r="C22" s="158"/>
      <c r="D22" s="70"/>
      <c r="E22" s="22"/>
      <c r="F22" s="423"/>
      <c r="G22" s="413"/>
      <c r="H22" s="39"/>
    </row>
    <row r="23" spans="2:8" s="27" customFormat="1" ht="19.5" customHeight="1" x14ac:dyDescent="0.25">
      <c r="B23" s="103" t="str">
        <f>$B$11</f>
        <v>C5.3</v>
      </c>
      <c r="C23" s="29" t="str">
        <f>"TOTAL CARRIED FORWARD"&amp;IF(G23=G$1," TO SUMMARY (Page C"&amp;Page_A&amp;")","")</f>
        <v>TOTAL CARRIED FORWARD TO SUMMARY (Page C50)</v>
      </c>
      <c r="D23" s="30"/>
      <c r="E23" s="277"/>
      <c r="F23" s="415"/>
      <c r="G23" s="416"/>
      <c r="H23" s="32"/>
    </row>
  </sheetData>
  <sheetProtection algorithmName="SHA-512" hashValue="FzhffxuyTLWiVUZtCIiYcRTqThnZYvXAdNejRi8yrYpUgZm4fHyApoABxbRA0EVqIROYIt0yhRxPmd0lpO0fRg==" saltValue="NThZSyVvhe73EzkzQJb6wQ=="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41"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P78"/>
  <sheetViews>
    <sheetView view="pageLayout" zoomScale="70" zoomScaleNormal="125" zoomScaleSheetLayoutView="100" zoomScalePageLayoutView="70" workbookViewId="0">
      <selection activeCell="F70" sqref="F70"/>
    </sheetView>
  </sheetViews>
  <sheetFormatPr defaultColWidth="8.88671875" defaultRowHeight="13.2" x14ac:dyDescent="0.25"/>
  <cols>
    <col min="1" max="1" width="0.88671875" style="65" customWidth="1"/>
    <col min="2" max="2" width="11.5546875" style="69" customWidth="1"/>
    <col min="3" max="3" width="45.5546875" style="68" customWidth="1"/>
    <col min="4" max="4" width="13.5546875" style="116" customWidth="1"/>
    <col min="5" max="5" width="15.5546875" style="116" customWidth="1"/>
    <col min="6" max="6" width="15.5546875" style="65" customWidth="1"/>
    <col min="7" max="7" width="15.5546875" style="66" customWidth="1"/>
    <col min="8" max="8" width="0.88671875" style="66" customWidth="1"/>
    <col min="9" max="9" width="8.88671875" style="65"/>
    <col min="10" max="13" width="15.5546875" style="65" customWidth="1"/>
    <col min="14" max="16384" width="8.88671875" style="65"/>
  </cols>
  <sheetData>
    <row r="1" spans="2:15" x14ac:dyDescent="0.25">
      <c r="G1" s="314">
        <f>MAX(G9:G520)</f>
        <v>0</v>
      </c>
    </row>
    <row r="2" spans="2:15" x14ac:dyDescent="0.25">
      <c r="B2" s="2" t="str">
        <f>Client1</f>
        <v>Province of KwaZulu-Natal</v>
      </c>
      <c r="E2" s="468" t="str">
        <f>"Contract No. "&amp;ContractNo</f>
        <v>Contract No. ZNB01216/00000/00/PMC/INF/21/T</v>
      </c>
      <c r="F2" s="468"/>
      <c r="G2" s="468"/>
      <c r="J2" s="315"/>
      <c r="K2" s="315"/>
      <c r="L2" s="315"/>
      <c r="M2" s="93"/>
    </row>
    <row r="3" spans="2:15" x14ac:dyDescent="0.25">
      <c r="B3" s="92" t="str">
        <f>Client2</f>
        <v>Department of Transport</v>
      </c>
    </row>
    <row r="4" spans="2:15" x14ac:dyDescent="0.25">
      <c r="B4" s="68"/>
    </row>
    <row r="5" spans="2:15" x14ac:dyDescent="0.25">
      <c r="B5" s="458" t="s">
        <v>8</v>
      </c>
      <c r="C5" s="459"/>
      <c r="D5" s="459"/>
      <c r="E5" s="459"/>
      <c r="F5" s="459"/>
      <c r="G5" s="477" t="str">
        <f>"CHAPTER "&amp;B11</f>
        <v>CHAPTER C6.1</v>
      </c>
      <c r="H5" s="308"/>
    </row>
    <row r="6" spans="2:15" ht="7.5" customHeight="1" x14ac:dyDescent="0.25">
      <c r="B6" s="460" t="str">
        <f>ContractDescription</f>
        <v>PROVISION OF ROUTINE AND SAFETY MAINTENANCE ON VARIOUS ROADS WITHIN THE IMPENDLE ZONE -  VULINDLELA AREA OFFICE</v>
      </c>
      <c r="C6" s="469"/>
      <c r="D6" s="469"/>
      <c r="E6" s="469"/>
      <c r="F6" s="469"/>
      <c r="G6" s="478"/>
      <c r="H6" s="117"/>
    </row>
    <row r="7" spans="2:15" ht="12.75" customHeight="1" x14ac:dyDescent="0.25">
      <c r="B7" s="460"/>
      <c r="C7" s="469"/>
      <c r="D7" s="469"/>
      <c r="E7" s="469"/>
      <c r="F7" s="469"/>
      <c r="G7" s="478"/>
      <c r="H7" s="117"/>
      <c r="I7" s="402"/>
      <c r="J7" s="402"/>
      <c r="K7" s="402"/>
      <c r="L7" s="402"/>
      <c r="M7" s="402"/>
      <c r="N7" s="402"/>
      <c r="O7" s="402"/>
    </row>
    <row r="8" spans="2:15" s="9" customFormat="1" ht="7.5" customHeight="1" x14ac:dyDescent="0.25">
      <c r="B8" s="462"/>
      <c r="C8" s="463"/>
      <c r="D8" s="463"/>
      <c r="E8" s="463"/>
      <c r="F8" s="463"/>
      <c r="G8" s="479"/>
      <c r="H8" s="310"/>
      <c r="I8" s="382"/>
      <c r="J8" s="382"/>
      <c r="K8" s="382"/>
      <c r="L8" s="382"/>
      <c r="M8" s="382"/>
      <c r="N8" s="382"/>
      <c r="O8" s="382"/>
    </row>
    <row r="9" spans="2:15" s="9" customFormat="1" ht="24.9" customHeight="1" x14ac:dyDescent="0.25">
      <c r="B9" s="10" t="s">
        <v>0</v>
      </c>
      <c r="C9" s="11" t="s">
        <v>1</v>
      </c>
      <c r="D9" s="11" t="s">
        <v>2</v>
      </c>
      <c r="E9" s="11" t="s">
        <v>3</v>
      </c>
      <c r="F9" s="11" t="s">
        <v>4</v>
      </c>
      <c r="G9" s="11" t="s">
        <v>5</v>
      </c>
      <c r="H9" s="310"/>
      <c r="I9" s="382"/>
      <c r="J9" s="367"/>
      <c r="K9" s="367"/>
      <c r="L9" s="367"/>
      <c r="M9" s="367"/>
      <c r="N9" s="382"/>
      <c r="O9" s="382"/>
    </row>
    <row r="10" spans="2:15" x14ac:dyDescent="0.25">
      <c r="B10" s="81"/>
      <c r="C10" s="309"/>
      <c r="D10" s="78"/>
      <c r="E10" s="76"/>
      <c r="F10" s="77"/>
      <c r="G10" s="23" t="str">
        <f>IF(D10="","",E10*F10)</f>
        <v/>
      </c>
      <c r="H10" s="18"/>
      <c r="I10" s="402"/>
      <c r="J10" s="403"/>
      <c r="K10" s="403"/>
      <c r="L10" s="403"/>
      <c r="M10" s="403"/>
      <c r="N10" s="402"/>
      <c r="O10" s="402"/>
    </row>
    <row r="11" spans="2:15" x14ac:dyDescent="0.25">
      <c r="B11" s="55" t="s">
        <v>432</v>
      </c>
      <c r="C11" s="349" t="s">
        <v>433</v>
      </c>
      <c r="D11" s="76"/>
      <c r="E11" s="76"/>
      <c r="F11" s="16"/>
      <c r="G11" s="23" t="str">
        <f>IF(D11="","",E11*F11)</f>
        <v/>
      </c>
      <c r="H11" s="18"/>
      <c r="I11" s="402"/>
      <c r="J11" s="403"/>
      <c r="K11" s="403"/>
      <c r="L11" s="403"/>
      <c r="M11" s="403"/>
      <c r="N11" s="402"/>
      <c r="O11" s="402"/>
    </row>
    <row r="12" spans="2:15" x14ac:dyDescent="0.25">
      <c r="B12" s="107"/>
      <c r="C12" s="158"/>
      <c r="D12" s="76"/>
      <c r="E12" s="70"/>
      <c r="F12" s="16"/>
      <c r="G12" s="23" t="str">
        <f t="shared" ref="G12:G14" si="0">IF(D12="","",E12*F12)</f>
        <v/>
      </c>
      <c r="H12" s="38"/>
      <c r="I12" s="402"/>
      <c r="J12" s="370"/>
      <c r="K12" s="370"/>
      <c r="L12" s="370"/>
      <c r="M12" s="370"/>
      <c r="N12" s="402"/>
      <c r="O12" s="402"/>
    </row>
    <row r="13" spans="2:15" ht="26.4" x14ac:dyDescent="0.25">
      <c r="B13" s="288" t="s">
        <v>434</v>
      </c>
      <c r="C13" s="158" t="s">
        <v>435</v>
      </c>
      <c r="D13" s="76"/>
      <c r="E13" s="70"/>
      <c r="F13" s="16"/>
      <c r="G13" s="23" t="str">
        <f t="shared" si="0"/>
        <v/>
      </c>
      <c r="H13" s="38"/>
      <c r="I13" s="402"/>
      <c r="J13" s="370"/>
      <c r="K13" s="370"/>
      <c r="L13" s="370"/>
      <c r="M13" s="370"/>
      <c r="N13" s="402"/>
      <c r="O13" s="402"/>
    </row>
    <row r="14" spans="2:15" x14ac:dyDescent="0.25">
      <c r="B14" s="288"/>
      <c r="C14" s="158"/>
      <c r="D14" s="76"/>
      <c r="E14" s="70"/>
      <c r="F14" s="16"/>
      <c r="G14" s="23" t="str">
        <f t="shared" si="0"/>
        <v/>
      </c>
      <c r="H14" s="38"/>
      <c r="I14" s="402"/>
      <c r="J14" s="370"/>
      <c r="K14" s="370"/>
      <c r="L14" s="370"/>
      <c r="M14" s="370"/>
      <c r="N14" s="402"/>
      <c r="O14" s="402"/>
    </row>
    <row r="15" spans="2:15" ht="15" x14ac:dyDescent="0.25">
      <c r="B15" s="107" t="s">
        <v>436</v>
      </c>
      <c r="C15" s="158" t="s">
        <v>524</v>
      </c>
      <c r="D15" s="70" t="s">
        <v>437</v>
      </c>
      <c r="E15" s="70">
        <v>150</v>
      </c>
      <c r="F15" s="412"/>
      <c r="G15" s="413"/>
      <c r="H15" s="38"/>
      <c r="I15" s="402"/>
      <c r="J15" s="370"/>
      <c r="K15" s="370"/>
      <c r="L15" s="370"/>
      <c r="M15" s="370"/>
      <c r="N15" s="402"/>
      <c r="O15" s="402"/>
    </row>
    <row r="16" spans="2:15" x14ac:dyDescent="0.25">
      <c r="B16" s="288"/>
      <c r="C16" s="158"/>
      <c r="D16" s="76"/>
      <c r="E16" s="70" t="s">
        <v>407</v>
      </c>
      <c r="F16" s="412"/>
      <c r="G16" s="413"/>
      <c r="H16" s="38"/>
      <c r="I16" s="402"/>
      <c r="J16" s="370"/>
      <c r="K16" s="370"/>
      <c r="L16" s="370"/>
      <c r="M16" s="370"/>
      <c r="N16" s="402"/>
      <c r="O16" s="402"/>
    </row>
    <row r="17" spans="2:15" ht="26.4" x14ac:dyDescent="0.25">
      <c r="B17" s="107" t="s">
        <v>438</v>
      </c>
      <c r="C17" s="316" t="s">
        <v>439</v>
      </c>
      <c r="D17" s="70"/>
      <c r="E17" s="70" t="s">
        <v>407</v>
      </c>
      <c r="F17" s="412"/>
      <c r="G17" s="413"/>
      <c r="H17" s="38"/>
      <c r="I17" s="402"/>
      <c r="J17" s="370"/>
      <c r="K17" s="370"/>
      <c r="L17" s="370"/>
      <c r="M17" s="370"/>
      <c r="N17" s="402"/>
      <c r="O17" s="402"/>
    </row>
    <row r="18" spans="2:15" x14ac:dyDescent="0.25">
      <c r="B18" s="288"/>
      <c r="C18" s="317"/>
      <c r="D18" s="318"/>
      <c r="E18" s="70" t="s">
        <v>407</v>
      </c>
      <c r="F18" s="412"/>
      <c r="G18" s="413"/>
      <c r="H18" s="38"/>
      <c r="I18" s="402"/>
      <c r="J18" s="370"/>
      <c r="K18" s="370"/>
      <c r="L18" s="370"/>
      <c r="M18" s="370"/>
      <c r="N18" s="402"/>
      <c r="O18" s="402"/>
    </row>
    <row r="19" spans="2:15" x14ac:dyDescent="0.25">
      <c r="B19" s="107" t="s">
        <v>440</v>
      </c>
      <c r="C19" s="158" t="s">
        <v>441</v>
      </c>
      <c r="D19" s="70"/>
      <c r="E19" s="70" t="s">
        <v>407</v>
      </c>
      <c r="F19" s="412"/>
      <c r="G19" s="413"/>
      <c r="H19" s="38"/>
      <c r="I19" s="402"/>
      <c r="J19" s="370"/>
      <c r="K19" s="370"/>
      <c r="L19" s="370"/>
      <c r="M19" s="370"/>
      <c r="N19" s="402"/>
      <c r="O19" s="402"/>
    </row>
    <row r="20" spans="2:15" x14ac:dyDescent="0.25">
      <c r="B20" s="288"/>
      <c r="C20" s="158"/>
      <c r="D20" s="76"/>
      <c r="E20" s="70" t="s">
        <v>407</v>
      </c>
      <c r="F20" s="412"/>
      <c r="G20" s="413"/>
      <c r="H20" s="38"/>
      <c r="I20" s="402"/>
      <c r="J20" s="370"/>
      <c r="K20" s="370"/>
      <c r="L20" s="370"/>
      <c r="M20" s="370"/>
      <c r="N20" s="402"/>
      <c r="O20" s="402"/>
    </row>
    <row r="21" spans="2:15" ht="15" x14ac:dyDescent="0.25">
      <c r="B21" s="107" t="s">
        <v>35</v>
      </c>
      <c r="C21" s="316" t="s">
        <v>524</v>
      </c>
      <c r="D21" s="70" t="s">
        <v>437</v>
      </c>
      <c r="E21" s="70">
        <v>3750</v>
      </c>
      <c r="F21" s="412"/>
      <c r="G21" s="413"/>
      <c r="H21" s="38"/>
      <c r="I21" s="402"/>
      <c r="J21" s="370"/>
      <c r="K21" s="370"/>
      <c r="L21" s="370"/>
      <c r="M21" s="370"/>
      <c r="N21" s="402"/>
      <c r="O21" s="402"/>
    </row>
    <row r="22" spans="2:15" x14ac:dyDescent="0.25">
      <c r="B22" s="288"/>
      <c r="C22" s="158"/>
      <c r="D22" s="76"/>
      <c r="E22" s="70" t="s">
        <v>407</v>
      </c>
      <c r="F22" s="412"/>
      <c r="G22" s="413"/>
      <c r="H22" s="38"/>
      <c r="I22" s="402"/>
      <c r="J22" s="370"/>
      <c r="K22" s="370"/>
      <c r="L22" s="370"/>
      <c r="M22" s="370"/>
      <c r="N22" s="402"/>
      <c r="O22" s="402"/>
    </row>
    <row r="23" spans="2:15" x14ac:dyDescent="0.25">
      <c r="B23" s="107" t="s">
        <v>442</v>
      </c>
      <c r="C23" s="158" t="s">
        <v>443</v>
      </c>
      <c r="D23" s="70"/>
      <c r="E23" s="70" t="s">
        <v>407</v>
      </c>
      <c r="F23" s="412"/>
      <c r="G23" s="413"/>
      <c r="H23" s="38"/>
      <c r="I23" s="402"/>
      <c r="J23" s="370"/>
      <c r="K23" s="370"/>
      <c r="L23" s="370"/>
      <c r="M23" s="370"/>
      <c r="N23" s="402"/>
      <c r="O23" s="402"/>
    </row>
    <row r="24" spans="2:15" x14ac:dyDescent="0.25">
      <c r="B24" s="288"/>
      <c r="C24" s="158"/>
      <c r="D24" s="76"/>
      <c r="E24" s="70" t="s">
        <v>407</v>
      </c>
      <c r="F24" s="412"/>
      <c r="G24" s="413"/>
      <c r="H24" s="38"/>
      <c r="I24" s="402"/>
      <c r="J24" s="370"/>
      <c r="K24" s="370"/>
      <c r="L24" s="370"/>
      <c r="M24" s="370"/>
      <c r="N24" s="402"/>
      <c r="O24" s="402"/>
    </row>
    <row r="25" spans="2:15" ht="15" x14ac:dyDescent="0.25">
      <c r="B25" s="107" t="s">
        <v>35</v>
      </c>
      <c r="C25" s="158" t="s">
        <v>524</v>
      </c>
      <c r="D25" s="70" t="s">
        <v>437</v>
      </c>
      <c r="E25" s="70">
        <v>750</v>
      </c>
      <c r="F25" s="412"/>
      <c r="G25" s="413"/>
      <c r="H25" s="38"/>
      <c r="I25" s="402"/>
      <c r="J25" s="370"/>
      <c r="K25" s="370"/>
      <c r="L25" s="370"/>
      <c r="M25" s="370"/>
      <c r="N25" s="402"/>
      <c r="O25" s="402"/>
    </row>
    <row r="26" spans="2:15" x14ac:dyDescent="0.25">
      <c r="B26" s="288"/>
      <c r="C26" s="158"/>
      <c r="D26" s="76"/>
      <c r="E26" s="70" t="s">
        <v>407</v>
      </c>
      <c r="F26" s="412"/>
      <c r="G26" s="413"/>
      <c r="H26" s="38"/>
      <c r="I26" s="402"/>
      <c r="J26" s="370"/>
      <c r="K26" s="370"/>
      <c r="L26" s="370"/>
      <c r="M26" s="370"/>
      <c r="N26" s="402"/>
      <c r="O26" s="402"/>
    </row>
    <row r="27" spans="2:15" ht="26.4" x14ac:dyDescent="0.25">
      <c r="B27" s="107" t="s">
        <v>444</v>
      </c>
      <c r="C27" s="316" t="s">
        <v>445</v>
      </c>
      <c r="D27" s="70" t="s">
        <v>446</v>
      </c>
      <c r="E27" s="70">
        <v>75</v>
      </c>
      <c r="F27" s="412"/>
      <c r="G27" s="413"/>
      <c r="H27" s="38"/>
      <c r="I27" s="402"/>
      <c r="J27" s="370"/>
      <c r="K27" s="370"/>
      <c r="L27" s="370"/>
      <c r="M27" s="370"/>
      <c r="N27" s="402"/>
      <c r="O27" s="402"/>
    </row>
    <row r="28" spans="2:15" x14ac:dyDescent="0.25">
      <c r="B28" s="288"/>
      <c r="C28" s="158"/>
      <c r="D28" s="76"/>
      <c r="E28" s="70" t="s">
        <v>407</v>
      </c>
      <c r="F28" s="412"/>
      <c r="G28" s="413"/>
      <c r="H28" s="38"/>
      <c r="I28" s="402"/>
      <c r="J28" s="370"/>
      <c r="K28" s="370"/>
      <c r="L28" s="370"/>
      <c r="M28" s="370"/>
      <c r="N28" s="402"/>
      <c r="O28" s="402"/>
    </row>
    <row r="29" spans="2:15" x14ac:dyDescent="0.25">
      <c r="B29" s="107" t="s">
        <v>447</v>
      </c>
      <c r="C29" s="158" t="s">
        <v>448</v>
      </c>
      <c r="D29" s="70"/>
      <c r="E29" s="70" t="s">
        <v>407</v>
      </c>
      <c r="F29" s="412"/>
      <c r="G29" s="413"/>
      <c r="H29" s="38"/>
      <c r="I29" s="402"/>
      <c r="J29" s="370"/>
      <c r="K29" s="370"/>
      <c r="L29" s="370"/>
      <c r="M29" s="370"/>
      <c r="N29" s="402"/>
      <c r="O29" s="402"/>
    </row>
    <row r="30" spans="2:15" x14ac:dyDescent="0.25">
      <c r="B30" s="288"/>
      <c r="C30" s="158"/>
      <c r="D30" s="76"/>
      <c r="E30" s="70" t="s">
        <v>407</v>
      </c>
      <c r="F30" s="412"/>
      <c r="G30" s="413"/>
      <c r="H30" s="38"/>
      <c r="I30" s="402"/>
      <c r="J30" s="370"/>
      <c r="K30" s="370"/>
      <c r="L30" s="370"/>
      <c r="M30" s="370"/>
      <c r="N30" s="402"/>
      <c r="O30" s="402"/>
    </row>
    <row r="31" spans="2:15" x14ac:dyDescent="0.25">
      <c r="B31" s="107" t="s">
        <v>449</v>
      </c>
      <c r="C31" s="158" t="s">
        <v>450</v>
      </c>
      <c r="D31" s="70"/>
      <c r="E31" s="70" t="s">
        <v>407</v>
      </c>
      <c r="F31" s="412"/>
      <c r="G31" s="413"/>
      <c r="H31" s="38"/>
      <c r="I31" s="402"/>
      <c r="J31" s="370"/>
      <c r="K31" s="370"/>
      <c r="L31" s="370"/>
      <c r="M31" s="370"/>
      <c r="N31" s="402"/>
      <c r="O31" s="402"/>
    </row>
    <row r="32" spans="2:15" x14ac:dyDescent="0.25">
      <c r="B32" s="288"/>
      <c r="C32" s="317"/>
      <c r="D32" s="318"/>
      <c r="E32" s="70" t="s">
        <v>407</v>
      </c>
      <c r="F32" s="412"/>
      <c r="G32" s="413"/>
      <c r="H32" s="38"/>
      <c r="I32" s="402"/>
      <c r="J32" s="370"/>
      <c r="K32" s="370"/>
      <c r="L32" s="370"/>
      <c r="M32" s="370"/>
      <c r="N32" s="402"/>
      <c r="O32" s="402"/>
    </row>
    <row r="33" spans="2:15" ht="15" x14ac:dyDescent="0.25">
      <c r="B33" s="288" t="s">
        <v>35</v>
      </c>
      <c r="C33" s="158" t="s">
        <v>451</v>
      </c>
      <c r="D33" s="70" t="s">
        <v>437</v>
      </c>
      <c r="E33" s="70">
        <v>4500</v>
      </c>
      <c r="F33" s="412"/>
      <c r="G33" s="413"/>
      <c r="H33" s="38"/>
      <c r="I33" s="402"/>
      <c r="J33" s="370"/>
      <c r="K33" s="370"/>
      <c r="L33" s="370"/>
      <c r="M33" s="370"/>
      <c r="N33" s="402"/>
      <c r="O33" s="402"/>
    </row>
    <row r="34" spans="2:15" x14ac:dyDescent="0.25">
      <c r="B34" s="288"/>
      <c r="C34" s="158"/>
      <c r="D34" s="76"/>
      <c r="E34" s="70" t="s">
        <v>407</v>
      </c>
      <c r="F34" s="412"/>
      <c r="G34" s="413"/>
      <c r="H34" s="38"/>
      <c r="I34" s="402"/>
      <c r="J34" s="370"/>
      <c r="K34" s="370"/>
      <c r="L34" s="370"/>
      <c r="M34" s="370"/>
      <c r="N34" s="402"/>
      <c r="O34" s="402"/>
    </row>
    <row r="35" spans="2:15" ht="15" x14ac:dyDescent="0.25">
      <c r="B35" s="107" t="s">
        <v>452</v>
      </c>
      <c r="C35" s="158" t="s">
        <v>453</v>
      </c>
      <c r="D35" s="70" t="s">
        <v>437</v>
      </c>
      <c r="E35" s="70">
        <v>150</v>
      </c>
      <c r="F35" s="412"/>
      <c r="G35" s="413"/>
      <c r="H35" s="38"/>
      <c r="I35" s="402"/>
      <c r="J35" s="370"/>
      <c r="K35" s="370"/>
      <c r="L35" s="370"/>
      <c r="M35" s="370"/>
      <c r="N35" s="402"/>
      <c r="O35" s="402"/>
    </row>
    <row r="36" spans="2:15" x14ac:dyDescent="0.25">
      <c r="B36" s="288"/>
      <c r="C36" s="158"/>
      <c r="D36" s="76"/>
      <c r="E36" s="70" t="s">
        <v>407</v>
      </c>
      <c r="F36" s="412"/>
      <c r="G36" s="413"/>
      <c r="H36" s="38"/>
      <c r="I36" s="402"/>
      <c r="J36" s="370"/>
      <c r="K36" s="370"/>
      <c r="L36" s="370"/>
      <c r="M36" s="370"/>
      <c r="N36" s="402"/>
      <c r="O36" s="402"/>
    </row>
    <row r="37" spans="2:15" x14ac:dyDescent="0.25">
      <c r="B37" s="107" t="s">
        <v>454</v>
      </c>
      <c r="C37" s="316" t="s">
        <v>455</v>
      </c>
      <c r="D37" s="70"/>
      <c r="E37" s="70" t="s">
        <v>407</v>
      </c>
      <c r="F37" s="412"/>
      <c r="G37" s="413"/>
      <c r="H37" s="38"/>
      <c r="I37" s="402"/>
      <c r="J37" s="370"/>
      <c r="K37" s="370"/>
      <c r="L37" s="370"/>
      <c r="M37" s="370"/>
      <c r="N37" s="402"/>
      <c r="O37" s="402"/>
    </row>
    <row r="38" spans="2:15" x14ac:dyDescent="0.25">
      <c r="B38" s="107"/>
      <c r="C38" s="158"/>
      <c r="D38" s="76"/>
      <c r="E38" s="70" t="s">
        <v>407</v>
      </c>
      <c r="F38" s="412"/>
      <c r="G38" s="413"/>
      <c r="H38" s="38"/>
      <c r="I38" s="402"/>
      <c r="J38" s="370"/>
      <c r="K38" s="402"/>
      <c r="L38" s="370"/>
      <c r="M38" s="370"/>
      <c r="N38" s="402"/>
      <c r="O38" s="402"/>
    </row>
    <row r="39" spans="2:15" ht="15" x14ac:dyDescent="0.25">
      <c r="B39" s="288" t="s">
        <v>35</v>
      </c>
      <c r="C39" s="158" t="s">
        <v>451</v>
      </c>
      <c r="D39" s="70" t="s">
        <v>437</v>
      </c>
      <c r="E39" s="70">
        <v>4500</v>
      </c>
      <c r="F39" s="412"/>
      <c r="G39" s="413"/>
      <c r="H39" s="38"/>
      <c r="I39" s="402"/>
      <c r="J39" s="370"/>
      <c r="K39" s="402"/>
      <c r="L39" s="370"/>
      <c r="M39" s="370"/>
      <c r="N39" s="402"/>
      <c r="O39" s="402"/>
    </row>
    <row r="40" spans="2:15" x14ac:dyDescent="0.25">
      <c r="B40" s="288"/>
      <c r="C40" s="158"/>
      <c r="D40" s="76"/>
      <c r="E40" s="70" t="s">
        <v>407</v>
      </c>
      <c r="F40" s="412"/>
      <c r="G40" s="413"/>
      <c r="H40" s="38"/>
      <c r="I40" s="402"/>
      <c r="J40" s="370"/>
      <c r="K40" s="402"/>
      <c r="L40" s="370"/>
      <c r="M40" s="370"/>
      <c r="N40" s="402"/>
      <c r="O40" s="402"/>
    </row>
    <row r="41" spans="2:15" ht="26.4" x14ac:dyDescent="0.25">
      <c r="B41" s="288" t="s">
        <v>456</v>
      </c>
      <c r="C41" s="158" t="s">
        <v>457</v>
      </c>
      <c r="D41" s="70" t="s">
        <v>138</v>
      </c>
      <c r="E41" s="72">
        <v>160</v>
      </c>
      <c r="F41" s="412"/>
      <c r="G41" s="413"/>
      <c r="H41" s="38"/>
      <c r="I41" s="402"/>
      <c r="J41" s="370"/>
      <c r="K41" s="402"/>
      <c r="L41" s="370"/>
      <c r="M41" s="370"/>
      <c r="N41" s="402"/>
      <c r="O41" s="402"/>
    </row>
    <row r="42" spans="2:15" x14ac:dyDescent="0.25">
      <c r="B42" s="288"/>
      <c r="C42" s="158"/>
      <c r="D42" s="76"/>
      <c r="E42" s="72" t="s">
        <v>407</v>
      </c>
      <c r="F42" s="412"/>
      <c r="G42" s="413"/>
      <c r="H42" s="74"/>
      <c r="I42" s="402"/>
      <c r="J42" s="370"/>
      <c r="K42" s="402"/>
      <c r="L42" s="370"/>
      <c r="M42" s="370"/>
      <c r="N42" s="402"/>
      <c r="O42" s="402"/>
    </row>
    <row r="43" spans="2:15" x14ac:dyDescent="0.25">
      <c r="B43" s="288" t="s">
        <v>458</v>
      </c>
      <c r="C43" s="158" t="s">
        <v>459</v>
      </c>
      <c r="D43" s="70"/>
      <c r="E43" s="72" t="s">
        <v>407</v>
      </c>
      <c r="F43" s="412"/>
      <c r="G43" s="413"/>
      <c r="H43" s="74"/>
      <c r="I43" s="402"/>
      <c r="J43" s="370"/>
      <c r="K43" s="402"/>
      <c r="L43" s="370"/>
      <c r="M43" s="370"/>
      <c r="N43" s="402"/>
      <c r="O43" s="402"/>
    </row>
    <row r="44" spans="2:15" x14ac:dyDescent="0.25">
      <c r="B44" s="288"/>
      <c r="C44" s="158"/>
      <c r="D44" s="76"/>
      <c r="E44" s="72" t="s">
        <v>407</v>
      </c>
      <c r="F44" s="412"/>
      <c r="G44" s="413"/>
      <c r="H44" s="74"/>
      <c r="I44" s="402"/>
      <c r="J44" s="370"/>
      <c r="K44" s="402"/>
      <c r="L44" s="370"/>
      <c r="M44" s="370"/>
      <c r="N44" s="402"/>
      <c r="O44" s="402"/>
    </row>
    <row r="45" spans="2:15" x14ac:dyDescent="0.25">
      <c r="B45" s="107" t="s">
        <v>460</v>
      </c>
      <c r="C45" s="316" t="s">
        <v>461</v>
      </c>
      <c r="D45" s="76" t="s">
        <v>6</v>
      </c>
      <c r="E45" s="70">
        <v>675</v>
      </c>
      <c r="F45" s="412"/>
      <c r="G45" s="413"/>
      <c r="H45" s="38"/>
      <c r="I45" s="402"/>
      <c r="J45" s="370"/>
      <c r="K45" s="402"/>
      <c r="L45" s="370"/>
      <c r="M45" s="370"/>
      <c r="N45" s="402"/>
      <c r="O45" s="402"/>
    </row>
    <row r="46" spans="2:15" x14ac:dyDescent="0.25">
      <c r="B46" s="299"/>
      <c r="C46" s="319"/>
      <c r="D46" s="320"/>
      <c r="E46" s="321"/>
      <c r="F46" s="412"/>
      <c r="G46" s="413"/>
      <c r="H46" s="38"/>
      <c r="I46" s="402"/>
      <c r="J46" s="404"/>
      <c r="K46" s="404"/>
      <c r="L46" s="404"/>
      <c r="M46" s="404"/>
      <c r="N46" s="402"/>
      <c r="O46" s="402"/>
    </row>
    <row r="47" spans="2:15" x14ac:dyDescent="0.25">
      <c r="B47" s="299"/>
      <c r="D47" s="70"/>
      <c r="E47" s="70"/>
      <c r="F47" s="423"/>
      <c r="G47" s="413"/>
      <c r="H47" s="38"/>
      <c r="I47" s="402"/>
      <c r="J47" s="370"/>
      <c r="K47" s="370"/>
      <c r="L47" s="370"/>
      <c r="M47" s="370"/>
      <c r="N47" s="402"/>
      <c r="O47" s="402"/>
    </row>
    <row r="48" spans="2:15" s="27" customFormat="1" ht="19.5" customHeight="1" x14ac:dyDescent="0.25">
      <c r="B48" s="103" t="str">
        <f>$B$11</f>
        <v>C6.1</v>
      </c>
      <c r="C48" s="29" t="str">
        <f>"TOTAL CARRIED FORWARD"&amp;IF(G48=G$1," TO SUMMARY (Page C"&amp;Page_A&amp;")","")</f>
        <v>TOTAL CARRIED FORWARD TO SUMMARY (Page C50)</v>
      </c>
      <c r="D48" s="30"/>
      <c r="E48" s="277"/>
      <c r="F48" s="415"/>
      <c r="G48" s="416"/>
      <c r="H48" s="32"/>
      <c r="I48" s="355"/>
      <c r="J48" s="358"/>
      <c r="K48" s="32"/>
      <c r="L48" s="358"/>
      <c r="M48" s="358"/>
      <c r="N48" s="355"/>
      <c r="O48" s="355"/>
    </row>
    <row r="49" spans="2:16" x14ac:dyDescent="0.25">
      <c r="B49" s="480" t="str">
        <f>Client1</f>
        <v>Province of KwaZulu-Natal</v>
      </c>
      <c r="C49" s="480"/>
      <c r="D49" s="480"/>
      <c r="E49" s="481" t="str">
        <f>"Contract No. "&amp;ContractNo</f>
        <v>Contract No. ZNB01216/00000/00/PMC/INF/21/T</v>
      </c>
      <c r="F49" s="481"/>
      <c r="G49" s="481"/>
      <c r="I49" s="402"/>
      <c r="J49" s="403"/>
      <c r="K49" s="405"/>
      <c r="L49" s="406"/>
      <c r="M49" s="406"/>
      <c r="N49" s="402"/>
      <c r="O49" s="402"/>
      <c r="P49" s="402"/>
    </row>
    <row r="50" spans="2:16" x14ac:dyDescent="0.25">
      <c r="B50" s="480" t="str">
        <f>Client2</f>
        <v>Department of Transport</v>
      </c>
      <c r="C50" s="480"/>
      <c r="D50" s="480"/>
      <c r="E50" s="481"/>
      <c r="F50" s="481"/>
      <c r="G50" s="481"/>
      <c r="I50" s="402"/>
      <c r="J50" s="403"/>
      <c r="K50" s="405"/>
      <c r="L50" s="406"/>
      <c r="M50" s="406"/>
      <c r="N50" s="402"/>
      <c r="O50" s="402"/>
      <c r="P50" s="402"/>
    </row>
    <row r="51" spans="2:16" x14ac:dyDescent="0.25">
      <c r="B51" s="482"/>
      <c r="C51" s="482"/>
      <c r="D51" s="482"/>
      <c r="E51" s="452"/>
      <c r="F51" s="452"/>
      <c r="G51" s="452"/>
      <c r="I51" s="402"/>
      <c r="J51" s="403"/>
      <c r="K51" s="405"/>
      <c r="L51" s="406"/>
      <c r="M51" s="406"/>
      <c r="N51" s="402"/>
      <c r="O51" s="402"/>
      <c r="P51" s="402"/>
    </row>
    <row r="52" spans="2:16" x14ac:dyDescent="0.25">
      <c r="B52" s="458" t="s">
        <v>8</v>
      </c>
      <c r="C52" s="459"/>
      <c r="D52" s="459"/>
      <c r="E52" s="459"/>
      <c r="F52" s="459"/>
      <c r="G52" s="449" t="str">
        <f>$G$5</f>
        <v>CHAPTER C6.1</v>
      </c>
      <c r="H52" s="308"/>
      <c r="I52" s="402"/>
      <c r="J52" s="403"/>
      <c r="K52" s="405"/>
      <c r="L52" s="406"/>
      <c r="M52" s="406"/>
      <c r="N52" s="402"/>
      <c r="O52" s="402"/>
      <c r="P52" s="402"/>
    </row>
    <row r="53" spans="2:16" x14ac:dyDescent="0.25">
      <c r="B53" s="460" t="str">
        <f>ContractDescription</f>
        <v>PROVISION OF ROUTINE AND SAFETY MAINTENANCE ON VARIOUS ROADS WITHIN THE IMPENDLE ZONE -  VULINDLELA AREA OFFICE</v>
      </c>
      <c r="C53" s="469"/>
      <c r="D53" s="469"/>
      <c r="E53" s="469"/>
      <c r="F53" s="469"/>
      <c r="G53" s="451"/>
      <c r="H53" s="117"/>
      <c r="I53" s="402"/>
      <c r="J53" s="403"/>
      <c r="K53" s="405"/>
      <c r="L53" s="406"/>
      <c r="M53" s="406"/>
      <c r="N53" s="402"/>
      <c r="O53" s="402"/>
      <c r="P53" s="402"/>
    </row>
    <row r="54" spans="2:16" x14ac:dyDescent="0.25">
      <c r="B54" s="460"/>
      <c r="C54" s="469"/>
      <c r="D54" s="469"/>
      <c r="E54" s="469"/>
      <c r="F54" s="469"/>
      <c r="G54" s="451"/>
      <c r="H54" s="117"/>
      <c r="I54" s="402"/>
      <c r="J54" s="403"/>
      <c r="K54" s="405"/>
      <c r="L54" s="406"/>
      <c r="M54" s="406"/>
      <c r="N54" s="402"/>
      <c r="O54" s="402"/>
      <c r="P54" s="402"/>
    </row>
    <row r="55" spans="2:16" x14ac:dyDescent="0.25">
      <c r="B55" s="462"/>
      <c r="C55" s="463"/>
      <c r="D55" s="463"/>
      <c r="E55" s="463"/>
      <c r="F55" s="463"/>
      <c r="G55" s="453"/>
      <c r="H55" s="117"/>
      <c r="I55" s="402"/>
      <c r="J55" s="403"/>
      <c r="K55" s="405"/>
      <c r="L55" s="406"/>
      <c r="M55" s="406"/>
      <c r="N55" s="402"/>
      <c r="O55" s="402"/>
      <c r="P55" s="402"/>
    </row>
    <row r="56" spans="2:16" s="9" customFormat="1" ht="24.9" customHeight="1" x14ac:dyDescent="0.25">
      <c r="B56" s="56" t="s">
        <v>0</v>
      </c>
      <c r="C56" s="11" t="s">
        <v>1</v>
      </c>
      <c r="D56" s="11" t="s">
        <v>2</v>
      </c>
      <c r="E56" s="11" t="s">
        <v>3</v>
      </c>
      <c r="F56" s="11" t="s">
        <v>4</v>
      </c>
      <c r="G56" s="11" t="s">
        <v>5</v>
      </c>
      <c r="H56" s="310"/>
      <c r="I56" s="382"/>
      <c r="J56" s="403"/>
      <c r="K56" s="405"/>
      <c r="L56" s="406"/>
      <c r="M56" s="406"/>
      <c r="N56" s="382"/>
      <c r="O56" s="382"/>
      <c r="P56" s="382"/>
    </row>
    <row r="57" spans="2:16" s="27" customFormat="1" ht="20.100000000000001" customHeight="1" x14ac:dyDescent="0.25">
      <c r="B57" s="64"/>
      <c r="C57" s="29" t="s">
        <v>26</v>
      </c>
      <c r="D57" s="30"/>
      <c r="E57" s="277"/>
      <c r="F57" s="30"/>
      <c r="G57" s="416"/>
      <c r="H57" s="32"/>
      <c r="I57" s="355"/>
      <c r="J57" s="403"/>
      <c r="K57" s="405"/>
      <c r="L57" s="406"/>
      <c r="M57" s="406"/>
      <c r="N57" s="355"/>
      <c r="O57" s="355"/>
      <c r="P57" s="355"/>
    </row>
    <row r="58" spans="2:16" s="319" customFormat="1" x14ac:dyDescent="0.25">
      <c r="B58" s="107"/>
      <c r="C58" s="316"/>
      <c r="D58" s="76"/>
      <c r="E58" s="24"/>
      <c r="F58" s="77"/>
      <c r="G58" s="23"/>
      <c r="I58" s="405"/>
      <c r="J58" s="403"/>
      <c r="K58" s="405"/>
      <c r="L58" s="406"/>
      <c r="M58" s="406"/>
      <c r="N58" s="405"/>
      <c r="O58" s="405"/>
      <c r="P58" s="405"/>
    </row>
    <row r="59" spans="2:16" s="319" customFormat="1" x14ac:dyDescent="0.25">
      <c r="B59" s="288" t="s">
        <v>462</v>
      </c>
      <c r="C59" s="158" t="s">
        <v>463</v>
      </c>
      <c r="D59" s="70"/>
      <c r="E59" s="24"/>
      <c r="F59" s="16"/>
      <c r="G59" s="23"/>
      <c r="I59" s="405"/>
      <c r="J59" s="403"/>
      <c r="K59" s="405"/>
      <c r="L59" s="406"/>
      <c r="M59" s="406"/>
      <c r="N59" s="405"/>
      <c r="O59" s="405"/>
      <c r="P59" s="405"/>
    </row>
    <row r="60" spans="2:16" s="319" customFormat="1" x14ac:dyDescent="0.25">
      <c r="B60" s="288"/>
      <c r="C60" s="158"/>
      <c r="D60" s="76"/>
      <c r="E60" s="24"/>
      <c r="F60" s="16"/>
      <c r="G60" s="23"/>
      <c r="I60" s="405"/>
      <c r="J60" s="403"/>
      <c r="K60" s="405"/>
      <c r="L60" s="406"/>
      <c r="M60" s="406"/>
      <c r="N60" s="405"/>
      <c r="O60" s="405"/>
      <c r="P60" s="405"/>
    </row>
    <row r="61" spans="2:16" s="319" customFormat="1" ht="26.4" x14ac:dyDescent="0.25">
      <c r="B61" s="287" t="s">
        <v>34</v>
      </c>
      <c r="C61" s="158" t="s">
        <v>464</v>
      </c>
      <c r="D61" s="70" t="s">
        <v>6</v>
      </c>
      <c r="E61" s="296">
        <v>225</v>
      </c>
      <c r="F61" s="412"/>
      <c r="G61" s="413"/>
      <c r="I61" s="402"/>
      <c r="J61" s="403"/>
      <c r="K61" s="405"/>
      <c r="L61" s="406"/>
      <c r="M61" s="406"/>
      <c r="N61" s="405"/>
      <c r="O61" s="405"/>
      <c r="P61" s="405"/>
    </row>
    <row r="62" spans="2:16" s="319" customFormat="1" x14ac:dyDescent="0.25">
      <c r="B62" s="288"/>
      <c r="C62" s="158"/>
      <c r="D62" s="76"/>
      <c r="E62" s="296" t="s">
        <v>407</v>
      </c>
      <c r="F62" s="412"/>
      <c r="G62" s="413"/>
      <c r="I62" s="402"/>
      <c r="J62" s="403"/>
      <c r="K62" s="405"/>
      <c r="L62" s="406"/>
      <c r="M62" s="406"/>
      <c r="N62" s="405"/>
      <c r="O62" s="405"/>
      <c r="P62" s="405"/>
    </row>
    <row r="63" spans="2:16" s="319" customFormat="1" ht="39.6" x14ac:dyDescent="0.25">
      <c r="B63" s="107" t="s">
        <v>465</v>
      </c>
      <c r="C63" s="158" t="s">
        <v>466</v>
      </c>
      <c r="D63" s="70" t="s">
        <v>6</v>
      </c>
      <c r="E63" s="296">
        <v>300</v>
      </c>
      <c r="F63" s="412"/>
      <c r="G63" s="413"/>
      <c r="I63" s="402"/>
      <c r="J63" s="403"/>
      <c r="K63" s="405"/>
      <c r="L63" s="406"/>
      <c r="M63" s="406"/>
      <c r="N63" s="405"/>
      <c r="O63" s="405"/>
      <c r="P63" s="405"/>
    </row>
    <row r="64" spans="2:16" s="319" customFormat="1" x14ac:dyDescent="0.25">
      <c r="B64" s="288"/>
      <c r="C64" s="158"/>
      <c r="D64" s="76"/>
      <c r="E64" s="296" t="s">
        <v>407</v>
      </c>
      <c r="F64" s="412"/>
      <c r="G64" s="413"/>
      <c r="I64" s="402"/>
      <c r="J64" s="403"/>
      <c r="K64" s="405"/>
      <c r="L64" s="406"/>
      <c r="M64" s="406"/>
      <c r="N64" s="405"/>
      <c r="O64" s="405"/>
      <c r="P64" s="405"/>
    </row>
    <row r="65" spans="2:16" s="319" customFormat="1" x14ac:dyDescent="0.25">
      <c r="B65" s="107" t="s">
        <v>467</v>
      </c>
      <c r="C65" s="316" t="s">
        <v>468</v>
      </c>
      <c r="D65" s="318"/>
      <c r="E65" s="296" t="s">
        <v>407</v>
      </c>
      <c r="F65" s="412"/>
      <c r="G65" s="413"/>
      <c r="I65" s="402"/>
      <c r="J65" s="403"/>
      <c r="K65" s="405"/>
      <c r="L65" s="406"/>
      <c r="M65" s="406"/>
      <c r="N65" s="405"/>
      <c r="O65" s="405"/>
      <c r="P65" s="405"/>
    </row>
    <row r="66" spans="2:16" s="319" customFormat="1" x14ac:dyDescent="0.25">
      <c r="B66" s="288"/>
      <c r="C66" s="317"/>
      <c r="D66" s="318"/>
      <c r="E66" s="296" t="s">
        <v>407</v>
      </c>
      <c r="F66" s="412"/>
      <c r="G66" s="413"/>
      <c r="I66" s="402"/>
      <c r="J66" s="403"/>
      <c r="K66" s="405"/>
      <c r="L66" s="406"/>
      <c r="M66" s="406"/>
      <c r="N66" s="405"/>
      <c r="O66" s="405"/>
      <c r="P66" s="405"/>
    </row>
    <row r="67" spans="2:16" s="319" customFormat="1" x14ac:dyDescent="0.25">
      <c r="B67" s="288" t="s">
        <v>469</v>
      </c>
      <c r="C67" s="158" t="s">
        <v>470</v>
      </c>
      <c r="D67" s="70" t="s">
        <v>7</v>
      </c>
      <c r="E67" s="347">
        <v>1</v>
      </c>
      <c r="F67" s="412"/>
      <c r="G67" s="413"/>
      <c r="I67" s="402"/>
      <c r="J67" s="403"/>
      <c r="K67" s="405"/>
      <c r="L67" s="406"/>
      <c r="M67" s="406"/>
      <c r="N67" s="405"/>
      <c r="O67" s="405"/>
      <c r="P67" s="405"/>
    </row>
    <row r="68" spans="2:16" s="319" customFormat="1" x14ac:dyDescent="0.25">
      <c r="B68" s="288"/>
      <c r="C68" s="158"/>
      <c r="D68" s="76"/>
      <c r="E68" s="347" t="s">
        <v>407</v>
      </c>
      <c r="F68" s="412"/>
      <c r="G68" s="413"/>
      <c r="I68" s="402"/>
      <c r="J68" s="403"/>
      <c r="K68" s="405"/>
      <c r="L68" s="406"/>
      <c r="M68" s="406"/>
      <c r="N68" s="405"/>
      <c r="O68" s="405"/>
      <c r="P68" s="405"/>
    </row>
    <row r="69" spans="2:16" s="319" customFormat="1" x14ac:dyDescent="0.25">
      <c r="B69" s="287" t="s">
        <v>471</v>
      </c>
      <c r="C69" s="158" t="s">
        <v>472</v>
      </c>
      <c r="D69" s="70" t="s">
        <v>7</v>
      </c>
      <c r="E69" s="347">
        <v>1</v>
      </c>
      <c r="F69" s="412"/>
      <c r="G69" s="413"/>
      <c r="I69" s="402"/>
      <c r="J69" s="403"/>
      <c r="K69" s="405"/>
      <c r="L69" s="406"/>
      <c r="M69" s="406"/>
      <c r="N69" s="405"/>
      <c r="O69" s="405"/>
      <c r="P69" s="405"/>
    </row>
    <row r="70" spans="2:16" s="319" customFormat="1" x14ac:dyDescent="0.25">
      <c r="B70" s="288"/>
      <c r="C70" s="317"/>
      <c r="D70" s="318"/>
      <c r="E70" s="296" t="s">
        <v>407</v>
      </c>
      <c r="F70" s="412"/>
      <c r="G70" s="413"/>
      <c r="I70" s="402"/>
      <c r="J70" s="403"/>
      <c r="K70" s="405"/>
      <c r="L70" s="406"/>
      <c r="M70" s="406"/>
      <c r="N70" s="405"/>
      <c r="O70" s="405"/>
      <c r="P70" s="405"/>
    </row>
    <row r="71" spans="2:16" s="319" customFormat="1" x14ac:dyDescent="0.25">
      <c r="B71" s="287" t="s">
        <v>473</v>
      </c>
      <c r="C71" s="316" t="s">
        <v>474</v>
      </c>
      <c r="D71" s="318" t="s">
        <v>24</v>
      </c>
      <c r="E71" s="296">
        <v>225</v>
      </c>
      <c r="F71" s="412"/>
      <c r="G71" s="413"/>
      <c r="I71" s="402"/>
      <c r="J71" s="403"/>
      <c r="K71" s="405"/>
      <c r="L71" s="406"/>
      <c r="M71" s="406"/>
      <c r="N71" s="405"/>
      <c r="O71" s="405"/>
      <c r="P71" s="405"/>
    </row>
    <row r="72" spans="2:16" s="319" customFormat="1" x14ac:dyDescent="0.25">
      <c r="B72" s="288"/>
      <c r="C72" s="317"/>
      <c r="D72" s="318"/>
      <c r="E72" s="296" t="s">
        <v>407</v>
      </c>
      <c r="F72" s="412"/>
      <c r="G72" s="413"/>
      <c r="I72" s="402"/>
      <c r="J72" s="403"/>
      <c r="K72" s="405"/>
      <c r="L72" s="406"/>
      <c r="M72" s="406"/>
      <c r="N72" s="405"/>
      <c r="O72" s="405"/>
      <c r="P72" s="405"/>
    </row>
    <row r="73" spans="2:16" s="319" customFormat="1" x14ac:dyDescent="0.25">
      <c r="B73" s="288" t="s">
        <v>475</v>
      </c>
      <c r="C73" s="158" t="s">
        <v>476</v>
      </c>
      <c r="D73" s="70"/>
      <c r="E73" s="296" t="s">
        <v>407</v>
      </c>
      <c r="F73" s="412"/>
      <c r="G73" s="413"/>
      <c r="I73" s="402"/>
      <c r="J73" s="403"/>
      <c r="K73" s="405"/>
      <c r="L73" s="406"/>
      <c r="M73" s="406"/>
      <c r="N73" s="405"/>
      <c r="O73" s="405"/>
      <c r="P73" s="405"/>
    </row>
    <row r="74" spans="2:16" s="319" customFormat="1" x14ac:dyDescent="0.25">
      <c r="B74" s="288"/>
      <c r="C74" s="158"/>
      <c r="D74" s="76"/>
      <c r="E74" s="296" t="s">
        <v>407</v>
      </c>
      <c r="F74" s="412"/>
      <c r="G74" s="413"/>
      <c r="I74" s="402"/>
      <c r="J74" s="403"/>
      <c r="K74" s="405"/>
      <c r="L74" s="406"/>
      <c r="M74" s="406"/>
      <c r="N74" s="405"/>
      <c r="O74" s="405"/>
      <c r="P74" s="405"/>
    </row>
    <row r="75" spans="2:16" s="319" customFormat="1" ht="30.9" customHeight="1" x14ac:dyDescent="0.25">
      <c r="B75" s="287" t="s">
        <v>477</v>
      </c>
      <c r="C75" s="158" t="s">
        <v>478</v>
      </c>
      <c r="D75" s="70" t="s">
        <v>33</v>
      </c>
      <c r="E75" s="296">
        <v>15</v>
      </c>
      <c r="F75" s="412"/>
      <c r="G75" s="413"/>
      <c r="I75" s="402"/>
      <c r="J75" s="403"/>
      <c r="K75" s="405"/>
      <c r="L75" s="406"/>
      <c r="M75" s="406"/>
      <c r="N75" s="405"/>
      <c r="O75" s="405"/>
      <c r="P75" s="405"/>
    </row>
    <row r="76" spans="2:16" s="319" customFormat="1" x14ac:dyDescent="0.25">
      <c r="B76" s="107"/>
      <c r="C76" s="158"/>
      <c r="D76" s="76"/>
      <c r="E76" s="24"/>
      <c r="F76" s="423"/>
      <c r="G76" s="413"/>
      <c r="I76" s="405"/>
      <c r="J76" s="403"/>
      <c r="K76" s="405"/>
      <c r="L76" s="406"/>
      <c r="M76" s="406"/>
      <c r="N76" s="405"/>
      <c r="O76" s="405"/>
      <c r="P76" s="405"/>
    </row>
    <row r="77" spans="2:16" s="27" customFormat="1" ht="19.5" customHeight="1" x14ac:dyDescent="0.25">
      <c r="B77" s="103" t="str">
        <f>$B$11</f>
        <v>C6.1</v>
      </c>
      <c r="C77" s="29" t="str">
        <f>"TOTAL CARRIED FORWARD"&amp;IF(G77=G$1," TO SUMMARY (Page C"&amp;Page_A&amp;")","")</f>
        <v>TOTAL CARRIED FORWARD TO SUMMARY (Page C50)</v>
      </c>
      <c r="D77" s="30"/>
      <c r="E77" s="277"/>
      <c r="F77" s="415"/>
      <c r="G77" s="416"/>
      <c r="H77" s="32"/>
      <c r="I77" s="355"/>
      <c r="J77" s="407"/>
      <c r="K77" s="32"/>
      <c r="L77" s="355"/>
      <c r="M77" s="355"/>
      <c r="N77" s="355"/>
      <c r="O77" s="355"/>
      <c r="P77" s="355"/>
    </row>
    <row r="78" spans="2:16" x14ac:dyDescent="0.25">
      <c r="I78" s="402"/>
      <c r="J78" s="402"/>
      <c r="K78" s="402"/>
      <c r="L78" s="402"/>
      <c r="M78" s="402"/>
      <c r="N78" s="402"/>
      <c r="O78" s="402"/>
      <c r="P78" s="402"/>
    </row>
  </sheetData>
  <sheetProtection algorithmName="SHA-512" hashValue="1/AQbL2YR3a2YxJ7OK+K5rI1ra1n6i7lkpN4ujyqKczhr/Cd4it27sk3hQTTkvteZvEXte3hnR6o+V+G30I/hA==" saltValue="Oad7O2EOMFg2nbOlojRWqA==" spinCount="100000" sheet="1" objects="1" scenarios="1"/>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42"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00B050"/>
  </sheetPr>
  <dimension ref="B1:N61"/>
  <sheetViews>
    <sheetView view="pageLayout" topLeftCell="A76" zoomScale="70" zoomScaleNormal="125" zoomScaleSheetLayoutView="100" zoomScalePageLayoutView="70" workbookViewId="0">
      <selection activeCell="F15" sqref="F15:G59"/>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6384" width="6.88671875" style="1"/>
  </cols>
  <sheetData>
    <row r="1" spans="2:14" x14ac:dyDescent="0.25">
      <c r="G1" s="162">
        <f>MAX(G9:G493)</f>
        <v>0</v>
      </c>
    </row>
    <row r="2" spans="2:14" x14ac:dyDescent="0.25">
      <c r="B2" s="85" t="str">
        <f>Client1</f>
        <v>Province of KwaZulu-Natal</v>
      </c>
      <c r="C2" s="86"/>
      <c r="D2" s="59"/>
      <c r="E2" s="467" t="str">
        <f>"Contract No. "&amp;ContractNo</f>
        <v>Contract No. ZNB01216/00000/00/PMC/INF/21/T</v>
      </c>
      <c r="F2" s="467"/>
      <c r="G2" s="467"/>
      <c r="J2" s="222"/>
      <c r="K2" s="222"/>
      <c r="L2" s="222"/>
      <c r="M2" s="223"/>
    </row>
    <row r="3" spans="2:14" x14ac:dyDescent="0.25">
      <c r="B3" s="84" t="str">
        <f>Client2</f>
        <v>Department of Transport</v>
      </c>
      <c r="C3" s="86"/>
      <c r="D3" s="59"/>
      <c r="E3" s="59"/>
      <c r="F3" s="60"/>
      <c r="G3" s="87"/>
      <c r="I3" s="60"/>
      <c r="J3" s="60"/>
      <c r="K3" s="60"/>
      <c r="L3" s="60"/>
      <c r="M3" s="60"/>
      <c r="N3" s="60"/>
    </row>
    <row r="4" spans="2:14" x14ac:dyDescent="0.25">
      <c r="B4" s="61"/>
      <c r="C4" s="61"/>
      <c r="D4" s="62"/>
      <c r="E4" s="62"/>
      <c r="F4" s="63"/>
      <c r="G4" s="88"/>
      <c r="I4" s="60"/>
      <c r="J4" s="60"/>
      <c r="K4" s="60"/>
      <c r="L4" s="60"/>
      <c r="M4" s="60"/>
      <c r="N4" s="60"/>
    </row>
    <row r="5" spans="2:14" x14ac:dyDescent="0.25">
      <c r="B5" s="458" t="s">
        <v>8</v>
      </c>
      <c r="C5" s="459"/>
      <c r="D5" s="459"/>
      <c r="E5" s="459"/>
      <c r="F5" s="459"/>
      <c r="G5" s="464" t="str">
        <f>"CHAPTER "&amp;B11</f>
        <v>CHAPTER C8.5</v>
      </c>
      <c r="H5" s="6"/>
      <c r="I5" s="60"/>
      <c r="J5" s="60"/>
      <c r="K5" s="60"/>
      <c r="L5" s="60"/>
      <c r="M5" s="60"/>
      <c r="N5" s="60"/>
    </row>
    <row r="6" spans="2:14" ht="7.5" customHeight="1" x14ac:dyDescent="0.25">
      <c r="B6" s="460" t="str">
        <f>ContractDescription</f>
        <v>PROVISION OF ROUTINE AND SAFETY MAINTENANCE ON VARIOUS ROADS WITHIN THE IMPENDLE ZONE -  VULINDLELA AREA OFFICE</v>
      </c>
      <c r="C6" s="461"/>
      <c r="D6" s="461"/>
      <c r="E6" s="461"/>
      <c r="F6" s="461"/>
      <c r="G6" s="465"/>
      <c r="H6" s="8"/>
      <c r="I6" s="60"/>
      <c r="J6" s="60"/>
      <c r="K6" s="60"/>
      <c r="L6" s="60"/>
      <c r="M6" s="60"/>
      <c r="N6" s="60"/>
    </row>
    <row r="7" spans="2:14" ht="12.75" customHeight="1" x14ac:dyDescent="0.25">
      <c r="B7" s="460"/>
      <c r="C7" s="461"/>
      <c r="D7" s="461"/>
      <c r="E7" s="461"/>
      <c r="F7" s="461"/>
      <c r="G7" s="465"/>
      <c r="H7" s="8"/>
      <c r="I7" s="60"/>
      <c r="J7" s="60"/>
      <c r="K7" s="60"/>
      <c r="L7" s="60"/>
      <c r="M7" s="60"/>
      <c r="N7" s="60"/>
    </row>
    <row r="8" spans="2:14" ht="7.5" customHeight="1" x14ac:dyDescent="0.25">
      <c r="B8" s="462"/>
      <c r="C8" s="463"/>
      <c r="D8" s="463"/>
      <c r="E8" s="463"/>
      <c r="F8" s="463"/>
      <c r="G8" s="466"/>
      <c r="H8" s="8"/>
      <c r="I8" s="60"/>
      <c r="J8" s="60"/>
      <c r="K8" s="60"/>
      <c r="L8" s="60"/>
      <c r="M8" s="60"/>
      <c r="N8" s="60"/>
    </row>
    <row r="9" spans="2:14" s="9" customFormat="1" ht="24.9" customHeight="1" x14ac:dyDescent="0.25">
      <c r="B9" s="10" t="s">
        <v>0</v>
      </c>
      <c r="C9" s="11" t="s">
        <v>1</v>
      </c>
      <c r="D9" s="11" t="s">
        <v>2</v>
      </c>
      <c r="E9" s="11" t="s">
        <v>3</v>
      </c>
      <c r="F9" s="11" t="s">
        <v>4</v>
      </c>
      <c r="G9" s="11" t="s">
        <v>5</v>
      </c>
      <c r="H9" s="12"/>
      <c r="I9" s="382"/>
      <c r="J9" s="367"/>
      <c r="K9" s="367"/>
      <c r="L9" s="367"/>
      <c r="M9" s="367"/>
      <c r="N9" s="382"/>
    </row>
    <row r="10" spans="2:14" x14ac:dyDescent="0.25">
      <c r="B10" s="43"/>
      <c r="C10" s="291"/>
      <c r="D10" s="15"/>
      <c r="E10" s="15"/>
      <c r="F10" s="16"/>
      <c r="G10" s="23" t="str">
        <f t="shared" ref="G10:G13" si="0">IF(D10="","",E10*F10)</f>
        <v/>
      </c>
      <c r="H10" s="18"/>
      <c r="I10" s="60"/>
      <c r="J10" s="368"/>
      <c r="K10" s="368"/>
      <c r="L10" s="368"/>
      <c r="M10" s="368"/>
      <c r="N10" s="60"/>
    </row>
    <row r="11" spans="2:14" x14ac:dyDescent="0.25">
      <c r="B11" s="19" t="s">
        <v>397</v>
      </c>
      <c r="C11" s="20" t="s">
        <v>398</v>
      </c>
      <c r="D11" s="21"/>
      <c r="E11" s="21"/>
      <c r="F11" s="16"/>
      <c r="G11" s="23"/>
      <c r="H11" s="38"/>
      <c r="I11" s="60"/>
      <c r="J11" s="369"/>
      <c r="K11" s="369"/>
      <c r="L11" s="369"/>
      <c r="M11" s="369"/>
      <c r="N11" s="60"/>
    </row>
    <row r="12" spans="2:14" x14ac:dyDescent="0.25">
      <c r="B12" s="19"/>
      <c r="C12" s="20"/>
      <c r="D12" s="21"/>
      <c r="E12" s="21"/>
      <c r="F12" s="16"/>
      <c r="G12" s="23" t="str">
        <f t="shared" si="0"/>
        <v/>
      </c>
      <c r="H12" s="38"/>
      <c r="I12" s="60"/>
      <c r="J12" s="369"/>
      <c r="K12" s="369"/>
      <c r="L12" s="369"/>
      <c r="M12" s="369"/>
      <c r="N12" s="60"/>
    </row>
    <row r="13" spans="2:14" x14ac:dyDescent="0.25">
      <c r="B13" s="73" t="s">
        <v>399</v>
      </c>
      <c r="C13" s="158" t="s">
        <v>400</v>
      </c>
      <c r="D13" s="70"/>
      <c r="E13" s="21"/>
      <c r="F13" s="16"/>
      <c r="G13" s="23" t="str">
        <f t="shared" si="0"/>
        <v/>
      </c>
      <c r="H13" s="38"/>
      <c r="I13" s="60"/>
      <c r="J13" s="378"/>
      <c r="K13" s="60"/>
      <c r="L13" s="378"/>
      <c r="M13" s="378"/>
      <c r="N13" s="60"/>
    </row>
    <row r="14" spans="2:14" x14ac:dyDescent="0.25">
      <c r="B14" s="73"/>
      <c r="C14" s="158"/>
      <c r="D14" s="70"/>
      <c r="E14" s="22"/>
      <c r="F14" s="16"/>
      <c r="G14" s="23"/>
      <c r="H14" s="38"/>
      <c r="I14" s="60"/>
      <c r="J14" s="369"/>
      <c r="K14" s="60"/>
      <c r="L14" s="369"/>
      <c r="M14" s="369"/>
      <c r="N14" s="60"/>
    </row>
    <row r="15" spans="2:14" x14ac:dyDescent="0.25">
      <c r="B15" s="161" t="s">
        <v>34</v>
      </c>
      <c r="C15" s="158" t="s">
        <v>401</v>
      </c>
      <c r="D15" s="70" t="s">
        <v>6</v>
      </c>
      <c r="E15" s="22">
        <v>4000</v>
      </c>
      <c r="F15" s="412"/>
      <c r="G15" s="413"/>
      <c r="I15" s="60"/>
      <c r="J15" s="369"/>
      <c r="K15" s="60"/>
      <c r="L15" s="369"/>
      <c r="M15" s="369"/>
      <c r="N15" s="60"/>
    </row>
    <row r="16" spans="2:14" x14ac:dyDescent="0.25">
      <c r="B16" s="73"/>
      <c r="C16" s="158"/>
      <c r="D16" s="70"/>
      <c r="E16" s="22"/>
      <c r="F16" s="412"/>
      <c r="G16" s="413"/>
      <c r="I16" s="60"/>
      <c r="J16" s="369"/>
      <c r="K16" s="60"/>
      <c r="L16" s="369"/>
      <c r="M16" s="369"/>
      <c r="N16" s="60"/>
    </row>
    <row r="17" spans="2:14" x14ac:dyDescent="0.25">
      <c r="B17" s="73" t="s">
        <v>402</v>
      </c>
      <c r="C17" s="158" t="s">
        <v>405</v>
      </c>
      <c r="D17" s="70" t="s">
        <v>138</v>
      </c>
      <c r="E17" s="149">
        <f>E15*0.02</f>
        <v>80</v>
      </c>
      <c r="F17" s="412"/>
      <c r="G17" s="413"/>
      <c r="H17" s="39"/>
      <c r="I17" s="60"/>
      <c r="J17" s="369"/>
      <c r="K17" s="60"/>
      <c r="L17" s="369"/>
      <c r="M17" s="369"/>
      <c r="N17" s="60"/>
    </row>
    <row r="18" spans="2:14" x14ac:dyDescent="0.25">
      <c r="B18" s="73"/>
      <c r="C18" s="158"/>
      <c r="D18" s="70"/>
      <c r="E18" s="296"/>
      <c r="F18" s="412"/>
      <c r="G18" s="413"/>
      <c r="H18" s="18"/>
      <c r="I18" s="60"/>
      <c r="J18" s="369"/>
      <c r="K18" s="60"/>
      <c r="L18" s="369"/>
      <c r="M18" s="369"/>
      <c r="N18" s="60"/>
    </row>
    <row r="19" spans="2:14" s="34" customFormat="1" x14ac:dyDescent="0.25">
      <c r="B19" s="73" t="s">
        <v>403</v>
      </c>
      <c r="C19" s="158" t="s">
        <v>404</v>
      </c>
      <c r="D19" s="70"/>
      <c r="E19" s="296"/>
      <c r="F19" s="412"/>
      <c r="G19" s="413"/>
      <c r="H19" s="18"/>
      <c r="I19" s="266"/>
      <c r="J19" s="369"/>
      <c r="K19" s="60"/>
      <c r="L19" s="369"/>
      <c r="M19" s="369"/>
      <c r="N19" s="266"/>
    </row>
    <row r="20" spans="2:14" x14ac:dyDescent="0.25">
      <c r="B20" s="73"/>
      <c r="C20" s="158"/>
      <c r="D20" s="70"/>
      <c r="E20" s="149"/>
      <c r="F20" s="412"/>
      <c r="G20" s="413"/>
      <c r="H20" s="39"/>
      <c r="I20" s="60"/>
      <c r="J20" s="369"/>
      <c r="K20" s="60"/>
      <c r="L20" s="369"/>
      <c r="M20" s="369"/>
      <c r="N20" s="60"/>
    </row>
    <row r="21" spans="2:14" ht="26.4" x14ac:dyDescent="0.25">
      <c r="B21" s="161" t="s">
        <v>34</v>
      </c>
      <c r="C21" s="158" t="s">
        <v>406</v>
      </c>
      <c r="D21" s="70" t="s">
        <v>138</v>
      </c>
      <c r="E21" s="149">
        <f>E15*0.04</f>
        <v>160</v>
      </c>
      <c r="F21" s="412"/>
      <c r="G21" s="413"/>
      <c r="H21" s="39"/>
      <c r="I21" s="60"/>
      <c r="J21" s="369"/>
      <c r="K21" s="60"/>
      <c r="L21" s="369"/>
      <c r="M21" s="369"/>
      <c r="N21" s="60"/>
    </row>
    <row r="22" spans="2:14" x14ac:dyDescent="0.25">
      <c r="B22" s="161"/>
      <c r="C22" s="158"/>
      <c r="D22" s="70"/>
      <c r="E22" s="22"/>
      <c r="F22" s="412"/>
      <c r="G22" s="413"/>
      <c r="H22" s="38"/>
      <c r="I22" s="60"/>
      <c r="J22" s="369"/>
      <c r="K22" s="60"/>
      <c r="L22" s="369"/>
      <c r="M22" s="369"/>
      <c r="N22" s="60"/>
    </row>
    <row r="23" spans="2:14" x14ac:dyDescent="0.25">
      <c r="B23" s="43"/>
      <c r="C23" s="14"/>
      <c r="D23" s="21"/>
      <c r="E23" s="21"/>
      <c r="F23" s="412"/>
      <c r="G23" s="413"/>
      <c r="H23" s="38"/>
      <c r="I23" s="60"/>
      <c r="J23" s="369"/>
      <c r="K23" s="60"/>
      <c r="L23" s="369"/>
      <c r="M23" s="369"/>
      <c r="N23" s="60"/>
    </row>
    <row r="24" spans="2:14" x14ac:dyDescent="0.25">
      <c r="B24" s="43"/>
      <c r="C24" s="14"/>
      <c r="D24" s="21"/>
      <c r="E24" s="21"/>
      <c r="F24" s="412"/>
      <c r="G24" s="413"/>
      <c r="H24" s="38"/>
      <c r="I24" s="60"/>
      <c r="J24" s="369"/>
      <c r="K24" s="60"/>
      <c r="L24" s="369"/>
      <c r="M24" s="369"/>
      <c r="N24" s="60"/>
    </row>
    <row r="25" spans="2:14" x14ac:dyDescent="0.25">
      <c r="B25" s="43"/>
      <c r="C25" s="14"/>
      <c r="D25" s="21"/>
      <c r="E25" s="21"/>
      <c r="F25" s="412"/>
      <c r="G25" s="413"/>
      <c r="H25" s="38"/>
      <c r="I25" s="60"/>
      <c r="J25" s="369"/>
      <c r="K25" s="60"/>
      <c r="L25" s="369"/>
      <c r="M25" s="369"/>
      <c r="N25" s="60"/>
    </row>
    <row r="26" spans="2:14" x14ac:dyDescent="0.25">
      <c r="B26" s="43"/>
      <c r="C26" s="14"/>
      <c r="D26" s="21"/>
      <c r="E26" s="21"/>
      <c r="F26" s="412"/>
      <c r="G26" s="413"/>
      <c r="H26" s="38"/>
      <c r="I26" s="60"/>
      <c r="J26" s="369"/>
      <c r="K26" s="60"/>
      <c r="L26" s="369"/>
      <c r="M26" s="369"/>
      <c r="N26" s="60"/>
    </row>
    <row r="27" spans="2:14" x14ac:dyDescent="0.25">
      <c r="B27" s="43"/>
      <c r="C27" s="14"/>
      <c r="D27" s="21"/>
      <c r="E27" s="21"/>
      <c r="F27" s="412"/>
      <c r="G27" s="413"/>
      <c r="H27" s="38"/>
      <c r="I27" s="60"/>
      <c r="J27" s="369"/>
      <c r="K27" s="60"/>
      <c r="L27" s="369"/>
      <c r="M27" s="369"/>
      <c r="N27" s="60"/>
    </row>
    <row r="28" spans="2:14" x14ac:dyDescent="0.25">
      <c r="B28" s="43"/>
      <c r="C28" s="14"/>
      <c r="D28" s="21"/>
      <c r="E28" s="21"/>
      <c r="F28" s="412"/>
      <c r="G28" s="413"/>
      <c r="H28" s="38"/>
      <c r="I28" s="60"/>
      <c r="J28" s="369"/>
      <c r="K28" s="60"/>
      <c r="L28" s="369"/>
      <c r="M28" s="369"/>
      <c r="N28" s="60"/>
    </row>
    <row r="29" spans="2:14" x14ac:dyDescent="0.25">
      <c r="B29" s="43"/>
      <c r="C29" s="14"/>
      <c r="D29" s="21"/>
      <c r="E29" s="21"/>
      <c r="F29" s="412"/>
      <c r="G29" s="413"/>
      <c r="H29" s="38"/>
      <c r="I29" s="60"/>
      <c r="J29" s="369"/>
      <c r="K29" s="60"/>
      <c r="L29" s="369"/>
      <c r="M29" s="369"/>
      <c r="N29" s="60"/>
    </row>
    <row r="30" spans="2:14" x14ac:dyDescent="0.25">
      <c r="B30" s="43"/>
      <c r="C30" s="14"/>
      <c r="D30" s="21"/>
      <c r="E30" s="21"/>
      <c r="F30" s="412"/>
      <c r="G30" s="413"/>
      <c r="H30" s="38"/>
      <c r="I30" s="60"/>
      <c r="J30" s="369"/>
      <c r="K30" s="60"/>
      <c r="L30" s="369"/>
      <c r="M30" s="369"/>
      <c r="N30" s="60"/>
    </row>
    <row r="31" spans="2:14" ht="12" customHeight="1" x14ac:dyDescent="0.25">
      <c r="B31" s="43"/>
      <c r="C31" s="14"/>
      <c r="D31" s="21"/>
      <c r="E31" s="21"/>
      <c r="F31" s="412"/>
      <c r="G31" s="413"/>
      <c r="H31" s="38"/>
      <c r="I31" s="60"/>
      <c r="J31" s="369"/>
      <c r="K31" s="60"/>
      <c r="L31" s="369"/>
      <c r="M31" s="369"/>
      <c r="N31" s="60"/>
    </row>
    <row r="32" spans="2:14" x14ac:dyDescent="0.25">
      <c r="B32" s="43"/>
      <c r="C32" s="14"/>
      <c r="D32" s="21"/>
      <c r="E32" s="21"/>
      <c r="F32" s="412"/>
      <c r="G32" s="413"/>
      <c r="H32" s="38"/>
      <c r="I32" s="60"/>
      <c r="J32" s="369"/>
      <c r="K32" s="60"/>
      <c r="L32" s="369"/>
      <c r="M32" s="369"/>
      <c r="N32" s="60"/>
    </row>
    <row r="33" spans="2:14" ht="12" customHeight="1" x14ac:dyDescent="0.25">
      <c r="B33" s="43"/>
      <c r="C33" s="14"/>
      <c r="D33" s="21"/>
      <c r="E33" s="21"/>
      <c r="F33" s="412"/>
      <c r="G33" s="413"/>
      <c r="H33" s="38"/>
      <c r="I33" s="60"/>
      <c r="J33" s="369"/>
      <c r="K33" s="60"/>
      <c r="L33" s="369"/>
      <c r="M33" s="369"/>
      <c r="N33" s="60"/>
    </row>
    <row r="34" spans="2:14" x14ac:dyDescent="0.25">
      <c r="B34" s="43"/>
      <c r="C34" s="14"/>
      <c r="D34" s="21"/>
      <c r="E34" s="21"/>
      <c r="F34" s="412"/>
      <c r="G34" s="413"/>
      <c r="H34" s="38"/>
      <c r="I34" s="60"/>
      <c r="J34" s="369"/>
      <c r="K34" s="60"/>
      <c r="L34" s="369"/>
      <c r="M34" s="369"/>
      <c r="N34" s="60"/>
    </row>
    <row r="35" spans="2:14" ht="12" customHeight="1" x14ac:dyDescent="0.25">
      <c r="B35" s="43"/>
      <c r="C35" s="14"/>
      <c r="D35" s="21"/>
      <c r="E35" s="21"/>
      <c r="F35" s="412"/>
      <c r="G35" s="413"/>
      <c r="I35" s="60"/>
      <c r="J35" s="369"/>
      <c r="K35" s="60"/>
      <c r="L35" s="369"/>
      <c r="M35" s="369"/>
      <c r="N35" s="60"/>
    </row>
    <row r="36" spans="2:14" x14ac:dyDescent="0.25">
      <c r="B36" s="43"/>
      <c r="C36" s="14"/>
      <c r="D36" s="21"/>
      <c r="E36" s="21"/>
      <c r="F36" s="412"/>
      <c r="G36" s="413"/>
      <c r="H36" s="38"/>
      <c r="I36" s="60"/>
      <c r="J36" s="369"/>
      <c r="K36" s="60"/>
      <c r="L36" s="369"/>
      <c r="M36" s="369"/>
      <c r="N36" s="60"/>
    </row>
    <row r="37" spans="2:14" ht="12" customHeight="1" x14ac:dyDescent="0.25">
      <c r="B37" s="43"/>
      <c r="C37" s="14"/>
      <c r="D37" s="21"/>
      <c r="E37" s="21"/>
      <c r="F37" s="412"/>
      <c r="G37" s="413"/>
      <c r="H37" s="42"/>
      <c r="I37" s="60"/>
      <c r="J37" s="369"/>
      <c r="K37" s="60"/>
      <c r="L37" s="369"/>
      <c r="M37" s="369"/>
      <c r="N37" s="60"/>
    </row>
    <row r="38" spans="2:14" x14ac:dyDescent="0.25">
      <c r="B38" s="43"/>
      <c r="C38" s="14"/>
      <c r="D38" s="21"/>
      <c r="E38" s="21"/>
      <c r="F38" s="412"/>
      <c r="G38" s="413"/>
      <c r="I38" s="60"/>
      <c r="J38" s="369"/>
      <c r="K38" s="60"/>
      <c r="L38" s="369"/>
      <c r="M38" s="369"/>
      <c r="N38" s="60"/>
    </row>
    <row r="39" spans="2:14" ht="12" customHeight="1" x14ac:dyDescent="0.25">
      <c r="B39" s="43"/>
      <c r="C39" s="14"/>
      <c r="D39" s="21"/>
      <c r="E39" s="21"/>
      <c r="F39" s="412"/>
      <c r="G39" s="413"/>
      <c r="H39" s="38"/>
      <c r="I39" s="60"/>
      <c r="J39" s="369"/>
      <c r="K39" s="60"/>
      <c r="L39" s="369"/>
      <c r="M39" s="369"/>
      <c r="N39" s="60"/>
    </row>
    <row r="40" spans="2:14" x14ac:dyDescent="0.25">
      <c r="B40" s="43"/>
      <c r="C40" s="14"/>
      <c r="D40" s="21"/>
      <c r="E40" s="21"/>
      <c r="F40" s="412"/>
      <c r="G40" s="413"/>
      <c r="H40" s="38"/>
      <c r="I40" s="60"/>
      <c r="J40" s="369"/>
      <c r="K40" s="60"/>
      <c r="L40" s="369"/>
      <c r="M40" s="369"/>
      <c r="N40" s="60"/>
    </row>
    <row r="41" spans="2:14" ht="12" customHeight="1" x14ac:dyDescent="0.25">
      <c r="B41" s="43"/>
      <c r="C41" s="14"/>
      <c r="D41" s="21"/>
      <c r="E41" s="21"/>
      <c r="F41" s="412"/>
      <c r="G41" s="413"/>
      <c r="H41" s="38"/>
      <c r="I41" s="60"/>
      <c r="J41" s="369"/>
      <c r="K41" s="60"/>
      <c r="L41" s="369"/>
      <c r="M41" s="369"/>
      <c r="N41" s="60"/>
    </row>
    <row r="42" spans="2:14" x14ac:dyDescent="0.25">
      <c r="B42" s="43"/>
      <c r="C42" s="14"/>
      <c r="D42" s="21"/>
      <c r="E42" s="21"/>
      <c r="F42" s="412"/>
      <c r="G42" s="413"/>
      <c r="H42" s="38"/>
      <c r="I42" s="60"/>
      <c r="J42" s="369"/>
      <c r="K42" s="60"/>
      <c r="L42" s="369"/>
      <c r="M42" s="369"/>
      <c r="N42" s="60"/>
    </row>
    <row r="43" spans="2:14" x14ac:dyDescent="0.25">
      <c r="B43" s="43"/>
      <c r="C43" s="14"/>
      <c r="D43" s="21"/>
      <c r="E43" s="21"/>
      <c r="F43" s="412"/>
      <c r="G43" s="413"/>
      <c r="H43" s="38"/>
      <c r="I43" s="60"/>
      <c r="J43" s="369"/>
      <c r="K43" s="60"/>
      <c r="L43" s="369"/>
      <c r="M43" s="369"/>
      <c r="N43" s="60"/>
    </row>
    <row r="44" spans="2:14" x14ac:dyDescent="0.25">
      <c r="B44" s="43"/>
      <c r="C44" s="14"/>
      <c r="D44" s="21"/>
      <c r="E44" s="21"/>
      <c r="F44" s="412"/>
      <c r="G44" s="413"/>
      <c r="H44" s="38"/>
      <c r="I44" s="60"/>
      <c r="J44" s="369"/>
      <c r="K44" s="60"/>
      <c r="L44" s="369"/>
      <c r="M44" s="369"/>
      <c r="N44" s="60"/>
    </row>
    <row r="45" spans="2:14" x14ac:dyDescent="0.25">
      <c r="B45" s="43"/>
      <c r="C45" s="14"/>
      <c r="D45" s="21"/>
      <c r="E45" s="21"/>
      <c r="F45" s="412"/>
      <c r="G45" s="413"/>
      <c r="H45" s="38"/>
      <c r="I45" s="60"/>
      <c r="J45" s="369"/>
      <c r="K45" s="60"/>
      <c r="L45" s="369"/>
      <c r="M45" s="369"/>
      <c r="N45" s="60"/>
    </row>
    <row r="46" spans="2:14" x14ac:dyDescent="0.25">
      <c r="B46" s="43"/>
      <c r="C46" s="14"/>
      <c r="D46" s="21"/>
      <c r="E46" s="21"/>
      <c r="F46" s="412"/>
      <c r="G46" s="413"/>
      <c r="H46" s="38"/>
      <c r="I46" s="60"/>
      <c r="J46" s="369"/>
      <c r="K46" s="60"/>
      <c r="L46" s="369"/>
      <c r="M46" s="369"/>
      <c r="N46" s="60"/>
    </row>
    <row r="47" spans="2:14" x14ac:dyDescent="0.25">
      <c r="B47" s="43"/>
      <c r="C47" s="14"/>
      <c r="D47" s="21"/>
      <c r="E47" s="21"/>
      <c r="F47" s="412"/>
      <c r="G47" s="413"/>
      <c r="H47" s="38"/>
      <c r="I47" s="60"/>
      <c r="J47" s="369"/>
      <c r="K47" s="60"/>
      <c r="L47" s="369"/>
      <c r="M47" s="369"/>
      <c r="N47" s="60"/>
    </row>
    <row r="48" spans="2:14" x14ac:dyDescent="0.25">
      <c r="B48" s="43"/>
      <c r="C48" s="14"/>
      <c r="D48" s="21"/>
      <c r="E48" s="21"/>
      <c r="F48" s="412"/>
      <c r="G48" s="413"/>
      <c r="H48" s="38"/>
      <c r="I48" s="60"/>
      <c r="J48" s="369"/>
      <c r="K48" s="60"/>
      <c r="L48" s="369"/>
      <c r="M48" s="369"/>
      <c r="N48" s="60"/>
    </row>
    <row r="49" spans="2:14" x14ac:dyDescent="0.25">
      <c r="B49" s="43"/>
      <c r="C49" s="14"/>
      <c r="D49" s="21"/>
      <c r="E49" s="21"/>
      <c r="F49" s="412"/>
      <c r="G49" s="413"/>
      <c r="H49" s="38"/>
      <c r="I49" s="60"/>
      <c r="J49" s="369"/>
      <c r="K49" s="60"/>
      <c r="L49" s="369"/>
      <c r="M49" s="369"/>
      <c r="N49" s="60"/>
    </row>
    <row r="50" spans="2:14" x14ac:dyDescent="0.25">
      <c r="B50" s="43"/>
      <c r="C50" s="14"/>
      <c r="D50" s="21"/>
      <c r="E50" s="21"/>
      <c r="F50" s="412"/>
      <c r="G50" s="413"/>
      <c r="H50" s="38"/>
      <c r="I50" s="60"/>
      <c r="J50" s="369"/>
      <c r="K50" s="60"/>
      <c r="L50" s="369"/>
      <c r="M50" s="369"/>
      <c r="N50" s="60"/>
    </row>
    <row r="51" spans="2:14" x14ac:dyDescent="0.25">
      <c r="B51" s="43"/>
      <c r="C51" s="14"/>
      <c r="D51" s="21"/>
      <c r="E51" s="21"/>
      <c r="F51" s="412"/>
      <c r="G51" s="413"/>
      <c r="H51" s="38"/>
      <c r="I51" s="60"/>
      <c r="J51" s="369"/>
      <c r="K51" s="60"/>
      <c r="L51" s="369"/>
      <c r="M51" s="369"/>
      <c r="N51" s="60"/>
    </row>
    <row r="52" spans="2:14" x14ac:dyDescent="0.25">
      <c r="B52" s="43"/>
      <c r="C52" s="14"/>
      <c r="D52" s="21"/>
      <c r="E52" s="21"/>
      <c r="F52" s="412"/>
      <c r="G52" s="413"/>
      <c r="H52" s="38"/>
      <c r="I52" s="60"/>
      <c r="J52" s="369"/>
      <c r="K52" s="60"/>
      <c r="L52" s="369"/>
      <c r="M52" s="369"/>
      <c r="N52" s="60"/>
    </row>
    <row r="53" spans="2:14" x14ac:dyDescent="0.25">
      <c r="B53" s="43"/>
      <c r="C53" s="14"/>
      <c r="D53" s="21"/>
      <c r="E53" s="21"/>
      <c r="F53" s="412"/>
      <c r="G53" s="413"/>
      <c r="H53" s="38"/>
      <c r="I53" s="60"/>
      <c r="J53" s="369"/>
      <c r="K53" s="60"/>
      <c r="L53" s="369"/>
      <c r="M53" s="369"/>
      <c r="N53" s="60"/>
    </row>
    <row r="54" spans="2:14" x14ac:dyDescent="0.25">
      <c r="B54" s="43"/>
      <c r="C54" s="14"/>
      <c r="D54" s="21"/>
      <c r="E54" s="21"/>
      <c r="F54" s="412"/>
      <c r="G54" s="413"/>
      <c r="H54" s="38"/>
      <c r="I54" s="60"/>
      <c r="J54" s="369"/>
      <c r="K54" s="60"/>
      <c r="L54" s="369"/>
      <c r="M54" s="369"/>
      <c r="N54" s="60"/>
    </row>
    <row r="55" spans="2:14" x14ac:dyDescent="0.25">
      <c r="B55" s="43"/>
      <c r="C55" s="14"/>
      <c r="D55" s="21"/>
      <c r="E55" s="21"/>
      <c r="F55" s="412"/>
      <c r="G55" s="413"/>
      <c r="H55" s="38"/>
      <c r="I55" s="60"/>
      <c r="J55" s="369"/>
      <c r="K55" s="60"/>
      <c r="L55" s="369"/>
      <c r="M55" s="369"/>
      <c r="N55" s="60"/>
    </row>
    <row r="56" spans="2:14" ht="12" customHeight="1" x14ac:dyDescent="0.25">
      <c r="B56" s="43"/>
      <c r="C56" s="14"/>
      <c r="D56" s="21"/>
      <c r="E56" s="21"/>
      <c r="F56" s="412"/>
      <c r="G56" s="413"/>
      <c r="H56" s="38"/>
      <c r="I56" s="60"/>
      <c r="J56" s="369"/>
      <c r="K56" s="60"/>
      <c r="L56" s="369"/>
      <c r="M56" s="369"/>
      <c r="N56" s="60"/>
    </row>
    <row r="57" spans="2:14" x14ac:dyDescent="0.25">
      <c r="B57" s="43"/>
      <c r="C57" s="14"/>
      <c r="D57" s="21"/>
      <c r="E57" s="21"/>
      <c r="F57" s="412"/>
      <c r="G57" s="413"/>
      <c r="H57" s="38"/>
      <c r="I57" s="60"/>
      <c r="J57" s="369"/>
      <c r="K57" s="60"/>
      <c r="L57" s="369"/>
      <c r="M57" s="369"/>
      <c r="N57" s="60"/>
    </row>
    <row r="58" spans="2:14" ht="12" customHeight="1" x14ac:dyDescent="0.25">
      <c r="B58" s="43"/>
      <c r="C58" s="14"/>
      <c r="D58" s="21"/>
      <c r="E58" s="21"/>
      <c r="F58" s="412"/>
      <c r="G58" s="413"/>
      <c r="H58" s="38"/>
      <c r="I58" s="60"/>
      <c r="J58" s="369"/>
      <c r="K58" s="60"/>
      <c r="L58" s="369"/>
      <c r="M58" s="369"/>
      <c r="N58" s="60"/>
    </row>
    <row r="59" spans="2:14" s="27" customFormat="1" ht="19.5" customHeight="1" x14ac:dyDescent="0.25">
      <c r="B59" s="103" t="s">
        <v>397</v>
      </c>
      <c r="C59" s="29" t="str">
        <f>"TOTAL CARRIED FORWARD"&amp;IF(G59=G$1," TO SUMMARY (Page C"&amp;Page_A&amp;")","")</f>
        <v>TOTAL CARRIED FORWARD TO SUMMARY (Page C50)</v>
      </c>
      <c r="D59" s="30"/>
      <c r="E59" s="114"/>
      <c r="F59" s="415"/>
      <c r="G59" s="416"/>
      <c r="H59" s="32"/>
      <c r="I59" s="355"/>
      <c r="J59" s="355"/>
      <c r="K59" s="32"/>
      <c r="L59" s="355"/>
      <c r="M59" s="355"/>
      <c r="N59" s="355"/>
    </row>
    <row r="60" spans="2:14" x14ac:dyDescent="0.25">
      <c r="I60" s="60"/>
      <c r="J60" s="60"/>
      <c r="K60" s="60"/>
      <c r="L60" s="60"/>
      <c r="M60" s="60"/>
      <c r="N60" s="60"/>
    </row>
    <row r="61" spans="2:14" x14ac:dyDescent="0.25">
      <c r="I61" s="60"/>
      <c r="J61" s="60"/>
      <c r="K61" s="60"/>
      <c r="L61" s="60"/>
      <c r="M61" s="60"/>
      <c r="N61" s="60"/>
    </row>
  </sheetData>
  <sheetProtection algorithmName="SHA-512" hashValue="a1P7LANc169eFqz8+uX/rnuqG/4G2rqwbshOB3/kA8hdDObOiYsghLcYUodWiwC2RT2/XTWTnO4rAxDRVNPMig==" saltValue="v3Xstzi6Eb4XU+8jaWT+/A=="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44"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F10:G58</xm:sqref>
        </x14:conditionalFormatting>
        <x14:conditionalFormatting xmlns:xm="http://schemas.microsoft.com/office/excel/2006/main">
          <x14:cfRule type="expression" priority="2" id="{62E893FB-2945-4AD8-9E3F-6C9D189B32C0}">
            <xm:f>AND(Information!$C$8=FALSE,$D59&lt;&gt;"P C Sum",$D59&lt;&gt;"PC Sum",$D59&lt;&gt;"P Sum",$D59&lt;&gt;"Prov Sum")</xm:f>
            <x14:dxf>
              <font>
                <strike val="0"/>
                <color theme="0"/>
              </font>
              <numFmt numFmtId="4" formatCode="#,##0.00"/>
            </x14:dxf>
          </x14:cfRule>
          <xm:sqref>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sheetPr>
  <dimension ref="A1:T115"/>
  <sheetViews>
    <sheetView view="pageLayout" topLeftCell="A91" zoomScale="40" zoomScaleNormal="125" zoomScaleSheetLayoutView="100" zoomScalePageLayoutView="40" workbookViewId="0">
      <selection activeCell="G100" sqref="G100"/>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6384" width="6.88671875" style="1"/>
  </cols>
  <sheetData>
    <row r="1" spans="2:20" x14ac:dyDescent="0.25">
      <c r="G1" s="162">
        <f>MAX(G9:G490)</f>
        <v>0</v>
      </c>
    </row>
    <row r="2" spans="2:20" x14ac:dyDescent="0.25">
      <c r="B2" s="85" t="str">
        <f>Client1</f>
        <v>Province of KwaZulu-Natal</v>
      </c>
      <c r="C2" s="86"/>
      <c r="D2" s="59"/>
      <c r="E2" s="467" t="str">
        <f>"Contract No. "&amp;ContractNo</f>
        <v>Contract No. ZNB01216/00000/00/PMC/INF/21/T</v>
      </c>
      <c r="F2" s="467"/>
      <c r="G2" s="467"/>
      <c r="I2" s="60"/>
      <c r="J2" s="375"/>
      <c r="K2" s="375"/>
      <c r="L2" s="375"/>
      <c r="M2" s="376"/>
      <c r="N2" s="60"/>
      <c r="O2" s="60"/>
      <c r="P2" s="60"/>
      <c r="Q2" s="60"/>
      <c r="R2" s="60"/>
      <c r="S2" s="60"/>
      <c r="T2" s="60"/>
    </row>
    <row r="3" spans="2:20" x14ac:dyDescent="0.25">
      <c r="B3" s="84" t="str">
        <f>Client2</f>
        <v>Department of Transport</v>
      </c>
      <c r="C3" s="86"/>
      <c r="D3" s="59"/>
      <c r="E3" s="59"/>
      <c r="F3" s="60"/>
      <c r="G3" s="87"/>
      <c r="I3" s="60"/>
      <c r="J3" s="60"/>
      <c r="K3" s="60"/>
      <c r="L3" s="60"/>
      <c r="M3" s="60"/>
      <c r="N3" s="60"/>
      <c r="O3" s="60"/>
      <c r="P3" s="60"/>
      <c r="Q3" s="60"/>
      <c r="R3" s="60"/>
      <c r="S3" s="60"/>
      <c r="T3" s="60"/>
    </row>
    <row r="4" spans="2:20" x14ac:dyDescent="0.25">
      <c r="B4" s="61"/>
      <c r="C4" s="61"/>
      <c r="D4" s="62"/>
      <c r="E4" s="62"/>
      <c r="F4" s="63"/>
      <c r="G4" s="88"/>
      <c r="I4" s="60"/>
      <c r="J4" s="60"/>
      <c r="K4" s="60"/>
      <c r="L4" s="60"/>
      <c r="M4" s="60"/>
      <c r="N4" s="60"/>
      <c r="O4" s="60"/>
      <c r="P4" s="60"/>
      <c r="Q4" s="60"/>
      <c r="R4" s="60"/>
      <c r="S4" s="60"/>
      <c r="T4" s="60"/>
    </row>
    <row r="5" spans="2:20" x14ac:dyDescent="0.25">
      <c r="B5" s="458" t="s">
        <v>8</v>
      </c>
      <c r="C5" s="459"/>
      <c r="D5" s="459"/>
      <c r="E5" s="459"/>
      <c r="F5" s="459"/>
      <c r="G5" s="464" t="str">
        <f>"CHAPTER "&amp;B11</f>
        <v>CHAPTER C8.8</v>
      </c>
      <c r="H5" s="6"/>
      <c r="I5" s="60"/>
      <c r="J5" s="60"/>
      <c r="K5" s="60"/>
      <c r="L5" s="60"/>
      <c r="M5" s="60"/>
      <c r="N5" s="60"/>
      <c r="O5" s="60"/>
      <c r="P5" s="60"/>
      <c r="Q5" s="60"/>
      <c r="R5" s="60"/>
      <c r="S5" s="60"/>
      <c r="T5" s="60"/>
    </row>
    <row r="6" spans="2:20" ht="7.5" customHeight="1" x14ac:dyDescent="0.25">
      <c r="B6" s="460" t="str">
        <f>ContractDescription</f>
        <v>PROVISION OF ROUTINE AND SAFETY MAINTENANCE ON VARIOUS ROADS WITHIN THE IMPENDLE ZONE -  VULINDLELA AREA OFFICE</v>
      </c>
      <c r="C6" s="461"/>
      <c r="D6" s="461"/>
      <c r="E6" s="461"/>
      <c r="F6" s="461"/>
      <c r="G6" s="465"/>
      <c r="H6" s="8"/>
      <c r="I6" s="60"/>
      <c r="J6" s="60"/>
      <c r="K6" s="60"/>
      <c r="L6" s="60"/>
      <c r="M6" s="60"/>
      <c r="N6" s="60"/>
      <c r="O6" s="60"/>
      <c r="P6" s="60"/>
      <c r="Q6" s="60"/>
      <c r="R6" s="60"/>
      <c r="S6" s="60"/>
      <c r="T6" s="60"/>
    </row>
    <row r="7" spans="2:20" ht="12.75" customHeight="1" x14ac:dyDescent="0.25">
      <c r="B7" s="460"/>
      <c r="C7" s="461"/>
      <c r="D7" s="461"/>
      <c r="E7" s="461"/>
      <c r="F7" s="461"/>
      <c r="G7" s="465"/>
      <c r="H7" s="8"/>
      <c r="I7" s="60"/>
      <c r="J7" s="60"/>
      <c r="K7" s="60"/>
      <c r="L7" s="60"/>
      <c r="M7" s="60"/>
      <c r="N7" s="60"/>
      <c r="O7" s="60"/>
      <c r="P7" s="60"/>
      <c r="Q7" s="60"/>
      <c r="R7" s="60"/>
      <c r="S7" s="60"/>
      <c r="T7" s="60"/>
    </row>
    <row r="8" spans="2:20" ht="7.5" customHeight="1" x14ac:dyDescent="0.25">
      <c r="B8" s="462"/>
      <c r="C8" s="463"/>
      <c r="D8" s="463"/>
      <c r="E8" s="463"/>
      <c r="F8" s="463"/>
      <c r="G8" s="466"/>
      <c r="H8" s="8"/>
      <c r="I8" s="60"/>
      <c r="J8" s="60"/>
      <c r="K8" s="60"/>
      <c r="L8" s="60"/>
      <c r="M8" s="60"/>
      <c r="N8" s="60"/>
      <c r="O8" s="60"/>
      <c r="P8" s="60"/>
      <c r="Q8" s="60"/>
      <c r="R8" s="60"/>
      <c r="S8" s="60"/>
      <c r="T8" s="60"/>
    </row>
    <row r="9" spans="2:20" s="9" customFormat="1" ht="24.9" customHeight="1" x14ac:dyDescent="0.25">
      <c r="B9" s="10" t="s">
        <v>0</v>
      </c>
      <c r="C9" s="11" t="s">
        <v>1</v>
      </c>
      <c r="D9" s="11" t="s">
        <v>2</v>
      </c>
      <c r="E9" s="11" t="s">
        <v>3</v>
      </c>
      <c r="F9" s="11" t="s">
        <v>4</v>
      </c>
      <c r="G9" s="11" t="s">
        <v>5</v>
      </c>
      <c r="H9" s="12"/>
      <c r="I9" s="382"/>
      <c r="J9" s="367"/>
      <c r="K9" s="367"/>
      <c r="L9" s="367"/>
      <c r="M9" s="367"/>
      <c r="N9" s="382"/>
      <c r="O9" s="382"/>
      <c r="P9" s="382"/>
      <c r="Q9" s="382"/>
      <c r="R9" s="382"/>
      <c r="S9" s="382"/>
      <c r="T9" s="382"/>
    </row>
    <row r="10" spans="2:20" x14ac:dyDescent="0.25">
      <c r="B10" s="43"/>
      <c r="C10" s="14"/>
      <c r="D10" s="15"/>
      <c r="E10" s="15"/>
      <c r="F10" s="16"/>
      <c r="G10" s="17" t="str">
        <f t="shared" ref="G10:G16" si="0">IF(D10="","",E10*F10)</f>
        <v/>
      </c>
      <c r="H10" s="18"/>
      <c r="I10" s="60"/>
      <c r="J10" s="368"/>
      <c r="K10" s="368"/>
      <c r="L10" s="368"/>
      <c r="M10" s="368"/>
      <c r="N10" s="60"/>
      <c r="O10" s="60"/>
      <c r="P10" s="60"/>
      <c r="Q10" s="60"/>
      <c r="R10" s="60"/>
      <c r="S10" s="60"/>
      <c r="T10" s="60"/>
    </row>
    <row r="11" spans="2:20" x14ac:dyDescent="0.25">
      <c r="B11" s="55" t="s">
        <v>362</v>
      </c>
      <c r="C11" s="20" t="s">
        <v>363</v>
      </c>
      <c r="D11" s="21"/>
      <c r="E11" s="21"/>
      <c r="F11" s="16"/>
      <c r="G11" s="23" t="str">
        <f t="shared" si="0"/>
        <v/>
      </c>
      <c r="H11" s="38"/>
      <c r="I11" s="60"/>
      <c r="J11" s="369"/>
      <c r="K11" s="369"/>
      <c r="L11" s="369"/>
      <c r="M11" s="369"/>
      <c r="N11" s="60"/>
      <c r="O11" s="60"/>
      <c r="P11" s="60"/>
      <c r="Q11" s="60"/>
      <c r="R11" s="60"/>
      <c r="S11" s="60"/>
      <c r="T11" s="60"/>
    </row>
    <row r="12" spans="2:20" x14ac:dyDescent="0.25">
      <c r="B12" s="43"/>
      <c r="C12" s="14"/>
      <c r="D12" s="21"/>
      <c r="E12" s="21"/>
      <c r="F12" s="16"/>
      <c r="G12" s="23" t="str">
        <f t="shared" si="0"/>
        <v/>
      </c>
      <c r="H12" s="38"/>
      <c r="I12" s="60"/>
      <c r="J12" s="369"/>
      <c r="K12" s="369"/>
      <c r="L12" s="369"/>
      <c r="M12" s="369"/>
      <c r="N12" s="60"/>
      <c r="O12" s="60"/>
      <c r="P12" s="60"/>
      <c r="Q12" s="60"/>
      <c r="R12" s="60"/>
      <c r="S12" s="60"/>
      <c r="T12" s="60"/>
    </row>
    <row r="13" spans="2:20" x14ac:dyDescent="0.25">
      <c r="B13" s="55" t="s">
        <v>364</v>
      </c>
      <c r="C13" s="20" t="s">
        <v>365</v>
      </c>
      <c r="D13" s="70"/>
      <c r="E13" s="21"/>
      <c r="F13" s="16"/>
      <c r="G13" s="23" t="str">
        <f t="shared" si="0"/>
        <v/>
      </c>
      <c r="H13" s="38"/>
      <c r="I13" s="60"/>
      <c r="J13" s="378"/>
      <c r="K13" s="60"/>
      <c r="L13" s="378"/>
      <c r="M13" s="378"/>
      <c r="N13" s="60"/>
      <c r="O13" s="60"/>
      <c r="P13" s="60"/>
      <c r="Q13" s="60"/>
      <c r="R13" s="60"/>
      <c r="S13" s="60"/>
      <c r="T13" s="60"/>
    </row>
    <row r="14" spans="2:20" x14ac:dyDescent="0.25">
      <c r="B14" s="107"/>
      <c r="C14" s="158"/>
      <c r="D14" s="70"/>
      <c r="E14" s="22"/>
      <c r="F14" s="16"/>
      <c r="G14" s="23" t="str">
        <f t="shared" si="0"/>
        <v/>
      </c>
      <c r="H14" s="39"/>
      <c r="I14" s="60"/>
      <c r="J14" s="369"/>
      <c r="K14" s="60"/>
      <c r="L14" s="369"/>
      <c r="M14" s="369"/>
      <c r="N14" s="60"/>
      <c r="O14" s="60"/>
      <c r="P14" s="60"/>
      <c r="Q14" s="60"/>
      <c r="R14" s="60"/>
      <c r="S14" s="60"/>
      <c r="T14" s="60"/>
    </row>
    <row r="15" spans="2:20" x14ac:dyDescent="0.25">
      <c r="B15" s="107" t="s">
        <v>366</v>
      </c>
      <c r="C15" s="158" t="s">
        <v>367</v>
      </c>
      <c r="D15" s="70"/>
      <c r="E15" s="22"/>
      <c r="F15" s="16"/>
      <c r="G15" s="23" t="str">
        <f t="shared" si="0"/>
        <v/>
      </c>
      <c r="H15" s="38"/>
      <c r="I15" s="60"/>
      <c r="J15" s="369"/>
      <c r="K15" s="60"/>
      <c r="L15" s="369"/>
      <c r="M15" s="369"/>
      <c r="N15" s="60"/>
      <c r="O15" s="60"/>
      <c r="P15" s="60"/>
      <c r="Q15" s="60"/>
      <c r="R15" s="60"/>
      <c r="S15" s="60"/>
      <c r="T15" s="60"/>
    </row>
    <row r="16" spans="2:20" x14ac:dyDescent="0.25">
      <c r="B16" s="107"/>
      <c r="C16" s="158"/>
      <c r="D16" s="70"/>
      <c r="E16" s="22"/>
      <c r="F16" s="16"/>
      <c r="G16" s="23" t="str">
        <f t="shared" si="0"/>
        <v/>
      </c>
      <c r="I16" s="60"/>
      <c r="J16" s="369"/>
      <c r="K16" s="60"/>
      <c r="L16" s="369"/>
      <c r="M16" s="369"/>
      <c r="N16" s="60"/>
      <c r="O16" s="60"/>
      <c r="P16" s="60"/>
      <c r="Q16" s="60"/>
      <c r="R16" s="60"/>
      <c r="S16" s="60"/>
      <c r="T16" s="60"/>
    </row>
    <row r="17" spans="2:20" x14ac:dyDescent="0.25">
      <c r="B17" s="107" t="s">
        <v>34</v>
      </c>
      <c r="C17" s="158" t="s">
        <v>368</v>
      </c>
      <c r="D17" s="70" t="s">
        <v>6</v>
      </c>
      <c r="E17" s="330">
        <v>26460</v>
      </c>
      <c r="F17" s="422"/>
      <c r="G17" s="413"/>
      <c r="I17" s="60"/>
      <c r="J17" s="408"/>
      <c r="K17" s="60"/>
      <c r="L17" s="369"/>
      <c r="M17" s="369"/>
      <c r="N17" s="60"/>
      <c r="O17" s="60"/>
      <c r="P17" s="60"/>
      <c r="Q17" s="60"/>
      <c r="R17" s="60"/>
      <c r="S17" s="60"/>
      <c r="T17" s="60"/>
    </row>
    <row r="18" spans="2:20" x14ac:dyDescent="0.25">
      <c r="B18" s="107"/>
      <c r="C18" s="158"/>
      <c r="D18" s="70"/>
      <c r="E18" s="22"/>
      <c r="F18" s="422"/>
      <c r="G18" s="413"/>
      <c r="I18" s="60"/>
      <c r="J18" s="369"/>
      <c r="K18" s="60"/>
      <c r="L18" s="369"/>
      <c r="M18" s="369"/>
      <c r="N18" s="60"/>
      <c r="O18" s="60"/>
      <c r="P18" s="60"/>
      <c r="Q18" s="60"/>
      <c r="R18" s="60"/>
      <c r="S18" s="60"/>
      <c r="T18" s="60"/>
    </row>
    <row r="19" spans="2:20" x14ac:dyDescent="0.25">
      <c r="B19" s="107" t="s">
        <v>35</v>
      </c>
      <c r="C19" s="158" t="s">
        <v>369</v>
      </c>
      <c r="D19" s="70" t="s">
        <v>6</v>
      </c>
      <c r="E19" s="22">
        <v>9450</v>
      </c>
      <c r="F19" s="422"/>
      <c r="G19" s="413"/>
      <c r="H19" s="38"/>
      <c r="I19" s="60"/>
      <c r="J19" s="369"/>
      <c r="K19" s="60"/>
      <c r="L19" s="369"/>
      <c r="M19" s="369"/>
      <c r="N19" s="60"/>
      <c r="O19" s="60"/>
      <c r="P19" s="60"/>
      <c r="Q19" s="60"/>
      <c r="R19" s="60"/>
      <c r="S19" s="60"/>
      <c r="T19" s="60"/>
    </row>
    <row r="20" spans="2:20" x14ac:dyDescent="0.25">
      <c r="B20" s="107"/>
      <c r="C20" s="158"/>
      <c r="D20" s="70"/>
      <c r="E20" s="22"/>
      <c r="F20" s="422"/>
      <c r="G20" s="413"/>
      <c r="H20" s="38"/>
      <c r="I20" s="60"/>
      <c r="J20" s="369"/>
      <c r="K20" s="60"/>
      <c r="L20" s="369"/>
      <c r="M20" s="369"/>
      <c r="N20" s="60"/>
      <c r="O20" s="60"/>
      <c r="P20" s="60"/>
      <c r="Q20" s="60"/>
      <c r="R20" s="60"/>
      <c r="S20" s="60"/>
      <c r="T20" s="60"/>
    </row>
    <row r="21" spans="2:20" x14ac:dyDescent="0.25">
      <c r="B21" s="107" t="s">
        <v>40</v>
      </c>
      <c r="C21" s="158" t="s">
        <v>420</v>
      </c>
      <c r="D21" s="70" t="s">
        <v>6</v>
      </c>
      <c r="E21" s="22">
        <v>1890</v>
      </c>
      <c r="F21" s="422"/>
      <c r="G21" s="413"/>
      <c r="H21" s="39"/>
      <c r="I21" s="60"/>
      <c r="J21" s="369"/>
      <c r="K21" s="60"/>
      <c r="L21" s="369"/>
      <c r="M21" s="369"/>
      <c r="N21" s="60"/>
      <c r="O21" s="60"/>
      <c r="P21" s="60"/>
      <c r="Q21" s="60"/>
      <c r="R21" s="60"/>
      <c r="S21" s="60"/>
      <c r="T21" s="60"/>
    </row>
    <row r="22" spans="2:20" x14ac:dyDescent="0.25">
      <c r="B22" s="107"/>
      <c r="C22" s="158"/>
      <c r="D22" s="70"/>
      <c r="E22" s="24"/>
      <c r="F22" s="422"/>
      <c r="G22" s="413"/>
      <c r="H22" s="18"/>
      <c r="I22" s="60"/>
      <c r="J22" s="369"/>
      <c r="K22" s="60"/>
      <c r="L22" s="369"/>
      <c r="M22" s="369"/>
      <c r="N22" s="60"/>
      <c r="O22" s="60"/>
      <c r="P22" s="60"/>
      <c r="Q22" s="60"/>
      <c r="R22" s="60"/>
      <c r="S22" s="60"/>
      <c r="T22" s="60"/>
    </row>
    <row r="23" spans="2:20" s="292" customFormat="1" x14ac:dyDescent="0.25">
      <c r="B23" s="293" t="s">
        <v>370</v>
      </c>
      <c r="C23" s="294" t="s">
        <v>371</v>
      </c>
      <c r="D23" s="295"/>
      <c r="E23" s="296"/>
      <c r="F23" s="422"/>
      <c r="G23" s="426"/>
      <c r="H23" s="187"/>
      <c r="I23" s="383"/>
      <c r="J23" s="381"/>
      <c r="K23" s="372"/>
      <c r="L23" s="381"/>
      <c r="M23" s="381"/>
      <c r="N23" s="383"/>
      <c r="O23" s="383"/>
      <c r="P23" s="383"/>
      <c r="Q23" s="60"/>
      <c r="R23" s="383"/>
      <c r="S23" s="383"/>
      <c r="T23" s="383"/>
    </row>
    <row r="24" spans="2:20" s="143" customFormat="1" x14ac:dyDescent="0.25">
      <c r="B24" s="293"/>
      <c r="C24" s="294"/>
      <c r="D24" s="295"/>
      <c r="E24" s="149"/>
      <c r="F24" s="422"/>
      <c r="G24" s="426"/>
      <c r="H24" s="153"/>
      <c r="I24" s="372"/>
      <c r="J24" s="381"/>
      <c r="K24" s="372"/>
      <c r="L24" s="381"/>
      <c r="M24" s="381"/>
      <c r="N24" s="372"/>
      <c r="O24" s="372"/>
      <c r="P24" s="372"/>
      <c r="Q24" s="60"/>
      <c r="R24" s="372"/>
      <c r="S24" s="372"/>
      <c r="T24" s="372"/>
    </row>
    <row r="25" spans="2:20" s="143" customFormat="1" x14ac:dyDescent="0.25">
      <c r="B25" s="293" t="s">
        <v>34</v>
      </c>
      <c r="C25" s="294" t="s">
        <v>372</v>
      </c>
      <c r="D25" s="295" t="s">
        <v>6</v>
      </c>
      <c r="E25" s="149">
        <v>945</v>
      </c>
      <c r="F25" s="422"/>
      <c r="G25" s="426"/>
      <c r="H25" s="153"/>
      <c r="I25" s="372"/>
      <c r="J25" s="381"/>
      <c r="K25" s="372"/>
      <c r="L25" s="381"/>
      <c r="M25" s="381"/>
      <c r="N25" s="372"/>
      <c r="O25" s="372"/>
      <c r="P25" s="372"/>
      <c r="Q25" s="60"/>
      <c r="R25" s="372"/>
      <c r="S25" s="372"/>
      <c r="T25" s="372"/>
    </row>
    <row r="26" spans="2:20" s="143" customFormat="1" x14ac:dyDescent="0.25">
      <c r="B26" s="293"/>
      <c r="C26" s="294"/>
      <c r="D26" s="295"/>
      <c r="E26" s="149"/>
      <c r="F26" s="422"/>
      <c r="G26" s="426"/>
      <c r="H26" s="147"/>
      <c r="I26" s="372"/>
      <c r="J26" s="381"/>
      <c r="K26" s="372"/>
      <c r="L26" s="381"/>
      <c r="M26" s="381"/>
      <c r="N26" s="372"/>
      <c r="O26" s="372"/>
      <c r="P26" s="372"/>
      <c r="Q26" s="60"/>
      <c r="R26" s="372"/>
      <c r="S26" s="372"/>
      <c r="T26" s="372"/>
    </row>
    <row r="27" spans="2:20" s="143" customFormat="1" x14ac:dyDescent="0.25">
      <c r="B27" s="293" t="s">
        <v>35</v>
      </c>
      <c r="C27" s="294" t="s">
        <v>373</v>
      </c>
      <c r="D27" s="295" t="s">
        <v>6</v>
      </c>
      <c r="E27" s="330">
        <v>2646</v>
      </c>
      <c r="F27" s="422"/>
      <c r="G27" s="426"/>
      <c r="H27" s="147"/>
      <c r="I27" s="372"/>
      <c r="J27" s="381"/>
      <c r="K27" s="372"/>
      <c r="L27" s="381"/>
      <c r="M27" s="381"/>
      <c r="N27" s="372"/>
      <c r="O27" s="372"/>
      <c r="P27" s="372"/>
      <c r="Q27" s="60"/>
      <c r="R27" s="372"/>
      <c r="S27" s="372"/>
      <c r="T27" s="372"/>
    </row>
    <row r="28" spans="2:20" s="143" customFormat="1" x14ac:dyDescent="0.25">
      <c r="B28" s="293"/>
      <c r="C28" s="294"/>
      <c r="D28" s="295"/>
      <c r="E28" s="149"/>
      <c r="F28" s="422"/>
      <c r="G28" s="426"/>
      <c r="H28" s="147"/>
      <c r="I28" s="372"/>
      <c r="J28" s="381"/>
      <c r="K28" s="372"/>
      <c r="L28" s="381"/>
      <c r="M28" s="381"/>
      <c r="N28" s="372"/>
      <c r="O28" s="372"/>
      <c r="P28" s="372"/>
      <c r="Q28" s="60"/>
      <c r="R28" s="372"/>
      <c r="S28" s="372"/>
      <c r="T28" s="372"/>
    </row>
    <row r="29" spans="2:20" s="143" customFormat="1" x14ac:dyDescent="0.25">
      <c r="B29" s="293" t="s">
        <v>40</v>
      </c>
      <c r="C29" s="294" t="s">
        <v>482</v>
      </c>
      <c r="D29" s="295" t="s">
        <v>6</v>
      </c>
      <c r="E29" s="149">
        <v>189</v>
      </c>
      <c r="F29" s="422"/>
      <c r="G29" s="426"/>
      <c r="H29" s="147"/>
      <c r="I29" s="372"/>
      <c r="J29" s="381"/>
      <c r="K29" s="372"/>
      <c r="L29" s="381"/>
      <c r="M29" s="381"/>
      <c r="N29" s="372"/>
      <c r="O29" s="372"/>
      <c r="P29" s="372"/>
      <c r="Q29" s="60"/>
      <c r="R29" s="372"/>
      <c r="S29" s="372"/>
      <c r="T29" s="372"/>
    </row>
    <row r="30" spans="2:20" s="143" customFormat="1" x14ac:dyDescent="0.25">
      <c r="B30" s="293"/>
      <c r="C30" s="294"/>
      <c r="D30" s="295"/>
      <c r="E30" s="146"/>
      <c r="F30" s="422"/>
      <c r="G30" s="426"/>
      <c r="H30" s="147"/>
      <c r="I30" s="372"/>
      <c r="J30" s="381"/>
      <c r="K30" s="372"/>
      <c r="L30" s="381"/>
      <c r="M30" s="381"/>
      <c r="N30" s="372"/>
      <c r="O30" s="372"/>
      <c r="P30" s="372"/>
      <c r="Q30" s="60"/>
      <c r="R30" s="372"/>
      <c r="S30" s="372"/>
      <c r="T30" s="372"/>
    </row>
    <row r="31" spans="2:20" s="143" customFormat="1" x14ac:dyDescent="0.25">
      <c r="B31" s="293" t="s">
        <v>375</v>
      </c>
      <c r="C31" s="294" t="s">
        <v>376</v>
      </c>
      <c r="D31" s="295"/>
      <c r="E31" s="146"/>
      <c r="F31" s="422"/>
      <c r="G31" s="426"/>
      <c r="H31" s="147"/>
      <c r="I31" s="372"/>
      <c r="J31" s="381"/>
      <c r="K31" s="372"/>
      <c r="L31" s="381"/>
      <c r="M31" s="381"/>
      <c r="N31" s="372"/>
      <c r="O31" s="372"/>
      <c r="P31" s="372"/>
      <c r="Q31" s="60"/>
      <c r="R31" s="372"/>
      <c r="S31" s="372"/>
      <c r="T31" s="372"/>
    </row>
    <row r="32" spans="2:20" s="143" customFormat="1" x14ac:dyDescent="0.25">
      <c r="B32" s="293"/>
      <c r="C32" s="294"/>
      <c r="D32" s="295"/>
      <c r="E32" s="146"/>
      <c r="F32" s="422"/>
      <c r="G32" s="426"/>
      <c r="H32" s="147"/>
      <c r="I32" s="372"/>
      <c r="J32" s="381"/>
      <c r="K32" s="372"/>
      <c r="L32" s="381"/>
      <c r="M32" s="381"/>
      <c r="N32" s="372"/>
      <c r="O32" s="372"/>
      <c r="P32" s="372"/>
      <c r="Q32" s="60"/>
      <c r="R32" s="372"/>
      <c r="S32" s="372"/>
      <c r="T32" s="372"/>
    </row>
    <row r="33" spans="2:20" s="143" customFormat="1" x14ac:dyDescent="0.25">
      <c r="B33" s="293" t="s">
        <v>34</v>
      </c>
      <c r="C33" s="294" t="s">
        <v>372</v>
      </c>
      <c r="D33" s="295" t="s">
        <v>6</v>
      </c>
      <c r="E33" s="146">
        <v>189</v>
      </c>
      <c r="F33" s="422"/>
      <c r="G33" s="426"/>
      <c r="H33" s="147"/>
      <c r="I33" s="372"/>
      <c r="J33" s="381"/>
      <c r="K33" s="372"/>
      <c r="L33" s="381"/>
      <c r="M33" s="381"/>
      <c r="N33" s="372"/>
      <c r="O33" s="372"/>
      <c r="P33" s="372"/>
      <c r="Q33" s="60"/>
      <c r="R33" s="372"/>
      <c r="S33" s="372"/>
      <c r="T33" s="372"/>
    </row>
    <row r="34" spans="2:20" s="143" customFormat="1" x14ac:dyDescent="0.25">
      <c r="B34" s="293"/>
      <c r="C34" s="294"/>
      <c r="D34" s="295"/>
      <c r="E34" s="146"/>
      <c r="F34" s="422"/>
      <c r="G34" s="426" t="str">
        <f t="shared" ref="G34" si="1">IF(D34="","",E34*F34)</f>
        <v/>
      </c>
      <c r="H34" s="147"/>
      <c r="I34" s="372"/>
      <c r="J34" s="381"/>
      <c r="K34" s="372"/>
      <c r="L34" s="381"/>
      <c r="M34" s="381"/>
      <c r="N34" s="372"/>
      <c r="O34" s="372"/>
      <c r="P34" s="372"/>
      <c r="Q34" s="60"/>
      <c r="R34" s="372"/>
      <c r="S34" s="372"/>
      <c r="T34" s="372"/>
    </row>
    <row r="35" spans="2:20" s="143" customFormat="1" x14ac:dyDescent="0.25">
      <c r="B35" s="293" t="s">
        <v>35</v>
      </c>
      <c r="C35" s="294" t="s">
        <v>377</v>
      </c>
      <c r="D35" s="295" t="s">
        <v>6</v>
      </c>
      <c r="E35" s="331">
        <v>2646</v>
      </c>
      <c r="F35" s="422"/>
      <c r="G35" s="426"/>
      <c r="H35" s="147"/>
      <c r="I35" s="372"/>
      <c r="J35" s="381"/>
      <c r="K35" s="372"/>
      <c r="L35" s="381"/>
      <c r="M35" s="381"/>
      <c r="N35" s="372"/>
      <c r="O35" s="372"/>
      <c r="P35" s="372"/>
      <c r="Q35" s="60"/>
      <c r="R35" s="372"/>
      <c r="S35" s="372"/>
      <c r="T35" s="372"/>
    </row>
    <row r="36" spans="2:20" s="143" customFormat="1" x14ac:dyDescent="0.25">
      <c r="B36" s="293"/>
      <c r="C36" s="294"/>
      <c r="D36" s="295"/>
      <c r="E36" s="146"/>
      <c r="F36" s="422"/>
      <c r="G36" s="426"/>
      <c r="H36" s="147"/>
      <c r="I36" s="372"/>
      <c r="J36" s="381"/>
      <c r="K36" s="372"/>
      <c r="L36" s="381"/>
      <c r="M36" s="381"/>
      <c r="N36" s="372"/>
      <c r="O36" s="372"/>
      <c r="P36" s="372"/>
      <c r="Q36" s="60"/>
      <c r="R36" s="372"/>
      <c r="S36" s="372"/>
      <c r="T36" s="372"/>
    </row>
    <row r="37" spans="2:20" s="143" customFormat="1" x14ac:dyDescent="0.25">
      <c r="B37" s="293" t="s">
        <v>40</v>
      </c>
      <c r="C37" s="294" t="s">
        <v>374</v>
      </c>
      <c r="D37" s="295" t="s">
        <v>6</v>
      </c>
      <c r="E37" s="146">
        <v>945</v>
      </c>
      <c r="F37" s="422"/>
      <c r="G37" s="426"/>
      <c r="H37" s="147"/>
      <c r="I37" s="372"/>
      <c r="J37" s="381"/>
      <c r="K37" s="372"/>
      <c r="L37" s="381"/>
      <c r="M37" s="381"/>
      <c r="N37" s="372"/>
      <c r="O37" s="372"/>
      <c r="P37" s="372"/>
      <c r="Q37" s="60"/>
      <c r="R37" s="372"/>
      <c r="S37" s="372"/>
      <c r="T37" s="372"/>
    </row>
    <row r="38" spans="2:20" x14ac:dyDescent="0.25">
      <c r="B38" s="107"/>
      <c r="C38" s="158"/>
      <c r="D38" s="70"/>
      <c r="E38" s="21"/>
      <c r="F38" s="412"/>
      <c r="G38" s="413"/>
      <c r="H38" s="38"/>
      <c r="I38" s="60"/>
      <c r="J38" s="369"/>
      <c r="K38" s="60"/>
      <c r="L38" s="369"/>
      <c r="M38" s="369"/>
      <c r="N38" s="60"/>
      <c r="O38" s="60"/>
      <c r="P38" s="60"/>
      <c r="Q38" s="60"/>
      <c r="R38" s="60"/>
      <c r="S38" s="60"/>
      <c r="T38" s="60"/>
    </row>
    <row r="39" spans="2:20" ht="26.4" x14ac:dyDescent="0.25">
      <c r="B39" s="107" t="s">
        <v>378</v>
      </c>
      <c r="C39" s="158" t="s">
        <v>379</v>
      </c>
      <c r="D39" s="70"/>
      <c r="E39" s="21"/>
      <c r="F39" s="412"/>
      <c r="G39" s="413"/>
      <c r="H39" s="38"/>
      <c r="I39" s="60"/>
      <c r="J39" s="369"/>
      <c r="K39" s="60"/>
      <c r="L39" s="369"/>
      <c r="M39" s="369"/>
      <c r="N39" s="60"/>
      <c r="O39" s="60"/>
      <c r="P39" s="60"/>
      <c r="Q39" s="60"/>
      <c r="R39" s="60"/>
      <c r="S39" s="60"/>
      <c r="T39" s="60"/>
    </row>
    <row r="40" spans="2:20" x14ac:dyDescent="0.25">
      <c r="B40" s="107"/>
      <c r="C40" s="158"/>
      <c r="D40" s="70"/>
      <c r="E40" s="21"/>
      <c r="F40" s="412"/>
      <c r="G40" s="413"/>
      <c r="H40" s="38"/>
      <c r="I40" s="60"/>
      <c r="J40" s="369"/>
      <c r="K40" s="60"/>
      <c r="L40" s="369"/>
      <c r="M40" s="369"/>
      <c r="N40" s="60"/>
      <c r="O40" s="60"/>
      <c r="P40" s="60"/>
      <c r="Q40" s="60"/>
      <c r="R40" s="60"/>
      <c r="S40" s="60"/>
      <c r="T40" s="60"/>
    </row>
    <row r="41" spans="2:20" x14ac:dyDescent="0.25">
      <c r="B41" s="107" t="s">
        <v>380</v>
      </c>
      <c r="C41" s="158" t="s">
        <v>381</v>
      </c>
      <c r="D41" s="70"/>
      <c r="E41" s="21"/>
      <c r="F41" s="412"/>
      <c r="G41" s="413"/>
      <c r="H41" s="38"/>
      <c r="I41" s="60"/>
      <c r="J41" s="369"/>
      <c r="K41" s="60"/>
      <c r="L41" s="369"/>
      <c r="M41" s="369"/>
      <c r="N41" s="60"/>
      <c r="O41" s="60"/>
      <c r="P41" s="60"/>
      <c r="Q41" s="60"/>
      <c r="R41" s="60"/>
      <c r="S41" s="60"/>
      <c r="T41" s="60"/>
    </row>
    <row r="42" spans="2:20" x14ac:dyDescent="0.25">
      <c r="B42" s="107"/>
      <c r="C42" s="158"/>
      <c r="D42" s="70"/>
      <c r="E42" s="21"/>
      <c r="F42" s="412"/>
      <c r="G42" s="413"/>
      <c r="H42" s="38"/>
      <c r="I42" s="60"/>
      <c r="J42" s="369"/>
      <c r="K42" s="60"/>
      <c r="L42" s="369"/>
      <c r="M42" s="369"/>
      <c r="N42" s="60"/>
      <c r="O42" s="60"/>
      <c r="P42" s="60"/>
      <c r="Q42" s="60"/>
      <c r="R42" s="60"/>
      <c r="S42" s="60"/>
      <c r="T42" s="60"/>
    </row>
    <row r="43" spans="2:20" ht="28.8" x14ac:dyDescent="0.25">
      <c r="B43" s="107" t="s">
        <v>34</v>
      </c>
      <c r="C43" s="158" t="s">
        <v>382</v>
      </c>
      <c r="D43" s="70" t="s">
        <v>23</v>
      </c>
      <c r="E43" s="21">
        <v>324</v>
      </c>
      <c r="F43" s="412"/>
      <c r="G43" s="413"/>
      <c r="H43" s="38"/>
      <c r="I43" s="60"/>
      <c r="J43" s="369"/>
      <c r="K43" s="60"/>
      <c r="L43" s="369"/>
      <c r="M43" s="369"/>
      <c r="N43" s="60"/>
      <c r="O43" s="60"/>
      <c r="P43" s="60"/>
      <c r="Q43" s="60"/>
      <c r="R43" s="60"/>
      <c r="S43" s="60"/>
      <c r="T43" s="60"/>
    </row>
    <row r="44" spans="2:20" x14ac:dyDescent="0.25">
      <c r="B44" s="107"/>
      <c r="C44" s="158"/>
      <c r="D44" s="70"/>
      <c r="E44" s="21"/>
      <c r="F44" s="412"/>
      <c r="G44" s="413"/>
      <c r="H44" s="38"/>
      <c r="I44" s="60"/>
      <c r="J44" s="369"/>
      <c r="K44" s="60"/>
      <c r="L44" s="369"/>
      <c r="M44" s="369"/>
      <c r="N44" s="60"/>
      <c r="O44" s="60"/>
      <c r="P44" s="60"/>
      <c r="Q44" s="60"/>
      <c r="R44" s="60"/>
      <c r="S44" s="60"/>
      <c r="T44" s="60"/>
    </row>
    <row r="45" spans="2:20" ht="28.8" x14ac:dyDescent="0.25">
      <c r="B45" s="107" t="s">
        <v>35</v>
      </c>
      <c r="C45" s="158" t="s">
        <v>383</v>
      </c>
      <c r="D45" s="70" t="s">
        <v>23</v>
      </c>
      <c r="E45" s="21">
        <v>594</v>
      </c>
      <c r="F45" s="412"/>
      <c r="G45" s="413"/>
      <c r="H45" s="38"/>
      <c r="I45" s="60"/>
      <c r="J45" s="369"/>
      <c r="K45" s="60"/>
      <c r="L45" s="369"/>
      <c r="M45" s="369"/>
      <c r="N45" s="60"/>
      <c r="O45" s="60"/>
      <c r="P45" s="60"/>
      <c r="Q45" s="60"/>
      <c r="R45" s="60"/>
      <c r="S45" s="60"/>
      <c r="T45" s="60"/>
    </row>
    <row r="46" spans="2:20" x14ac:dyDescent="0.25">
      <c r="B46" s="107"/>
      <c r="C46" s="158"/>
      <c r="D46" s="70"/>
      <c r="E46" s="21"/>
      <c r="F46" s="412"/>
      <c r="G46" s="413"/>
      <c r="H46" s="38"/>
      <c r="I46" s="60"/>
      <c r="J46" s="369"/>
      <c r="K46" s="60"/>
      <c r="L46" s="369"/>
      <c r="M46" s="369"/>
      <c r="N46" s="60"/>
      <c r="O46" s="60"/>
      <c r="P46" s="60"/>
      <c r="Q46" s="60"/>
      <c r="R46" s="60"/>
      <c r="S46" s="60"/>
      <c r="T46" s="60"/>
    </row>
    <row r="47" spans="2:20" ht="28.8" x14ac:dyDescent="0.25">
      <c r="B47" s="107" t="s">
        <v>40</v>
      </c>
      <c r="C47" s="158" t="s">
        <v>384</v>
      </c>
      <c r="D47" s="70" t="s">
        <v>23</v>
      </c>
      <c r="E47" s="21">
        <v>108</v>
      </c>
      <c r="F47" s="412"/>
      <c r="G47" s="413"/>
      <c r="H47" s="38"/>
      <c r="I47" s="60"/>
      <c r="J47" s="60"/>
      <c r="K47" s="60"/>
      <c r="L47" s="60"/>
      <c r="M47" s="60"/>
      <c r="N47" s="60"/>
      <c r="O47" s="60"/>
      <c r="P47" s="60"/>
      <c r="Q47" s="60"/>
      <c r="R47" s="60"/>
      <c r="S47" s="60"/>
      <c r="T47" s="60"/>
    </row>
    <row r="48" spans="2:20" x14ac:dyDescent="0.25">
      <c r="B48" s="107"/>
      <c r="C48" s="158"/>
      <c r="D48" s="70"/>
      <c r="E48" s="35"/>
      <c r="F48" s="412"/>
      <c r="G48" s="413"/>
      <c r="I48" s="60"/>
      <c r="J48" s="60"/>
      <c r="K48" s="60"/>
      <c r="L48" s="60"/>
      <c r="M48" s="60"/>
      <c r="N48" s="60"/>
      <c r="O48" s="60"/>
      <c r="P48" s="60"/>
      <c r="Q48" s="60"/>
      <c r="R48" s="60"/>
      <c r="S48" s="60"/>
      <c r="T48" s="60"/>
    </row>
    <row r="49" spans="2:20" ht="15.6" x14ac:dyDescent="0.25">
      <c r="B49" s="107" t="s">
        <v>37</v>
      </c>
      <c r="C49" s="158" t="s">
        <v>385</v>
      </c>
      <c r="D49" s="70" t="s">
        <v>23</v>
      </c>
      <c r="E49" s="21">
        <v>54</v>
      </c>
      <c r="F49" s="412"/>
      <c r="G49" s="413"/>
      <c r="H49" s="38"/>
      <c r="I49" s="60"/>
      <c r="J49" s="60"/>
      <c r="K49" s="60"/>
      <c r="L49" s="60"/>
      <c r="M49" s="60"/>
      <c r="N49" s="60"/>
      <c r="O49" s="60"/>
      <c r="P49" s="60"/>
      <c r="Q49" s="60"/>
      <c r="R49" s="60"/>
      <c r="S49" s="60"/>
      <c r="T49" s="60"/>
    </row>
    <row r="50" spans="2:20" x14ac:dyDescent="0.25">
      <c r="B50" s="107"/>
      <c r="C50" s="158"/>
      <c r="D50" s="70"/>
      <c r="E50" s="35"/>
      <c r="F50" s="412"/>
      <c r="G50" s="413"/>
      <c r="H50" s="42"/>
      <c r="I50" s="60"/>
      <c r="J50" s="60"/>
      <c r="K50" s="60"/>
      <c r="L50" s="60"/>
      <c r="M50" s="60"/>
      <c r="N50" s="60"/>
      <c r="O50" s="60"/>
      <c r="P50" s="60"/>
      <c r="Q50" s="60"/>
      <c r="R50" s="60"/>
      <c r="S50" s="60"/>
      <c r="T50" s="60"/>
    </row>
    <row r="51" spans="2:20" x14ac:dyDescent="0.25">
      <c r="B51" s="107" t="s">
        <v>386</v>
      </c>
      <c r="C51" s="158" t="s">
        <v>387</v>
      </c>
      <c r="D51" s="70"/>
      <c r="E51" s="35"/>
      <c r="F51" s="412"/>
      <c r="G51" s="413"/>
      <c r="I51" s="60"/>
      <c r="J51" s="60"/>
      <c r="K51" s="60"/>
      <c r="L51" s="60"/>
      <c r="M51" s="60"/>
      <c r="N51" s="60"/>
      <c r="O51" s="60"/>
      <c r="P51" s="60"/>
      <c r="Q51" s="60"/>
      <c r="R51" s="60"/>
      <c r="S51" s="60"/>
      <c r="T51" s="60"/>
    </row>
    <row r="52" spans="2:20" x14ac:dyDescent="0.25">
      <c r="B52" s="107"/>
      <c r="C52" s="158"/>
      <c r="D52" s="70"/>
      <c r="E52" s="21"/>
      <c r="F52" s="412"/>
      <c r="G52" s="413"/>
      <c r="H52" s="38"/>
      <c r="I52" s="60"/>
      <c r="J52" s="60"/>
      <c r="K52" s="60"/>
      <c r="L52" s="60"/>
      <c r="M52" s="60"/>
      <c r="N52" s="60"/>
      <c r="O52" s="60"/>
      <c r="P52" s="60"/>
      <c r="Q52" s="60"/>
      <c r="R52" s="60"/>
      <c r="S52" s="60"/>
      <c r="T52" s="60"/>
    </row>
    <row r="53" spans="2:20" ht="28.8" x14ac:dyDescent="0.25">
      <c r="B53" s="107" t="s">
        <v>34</v>
      </c>
      <c r="C53" s="158" t="s">
        <v>382</v>
      </c>
      <c r="D53" s="70" t="s">
        <v>23</v>
      </c>
      <c r="E53" s="21">
        <v>205</v>
      </c>
      <c r="F53" s="412"/>
      <c r="G53" s="413"/>
      <c r="H53" s="38"/>
      <c r="I53" s="60"/>
      <c r="J53" s="60"/>
      <c r="K53" s="60"/>
      <c r="L53" s="60"/>
      <c r="M53" s="60"/>
      <c r="N53" s="60"/>
      <c r="O53" s="60"/>
      <c r="P53" s="60"/>
      <c r="Q53" s="60"/>
      <c r="R53" s="60"/>
      <c r="S53" s="60"/>
      <c r="T53" s="60"/>
    </row>
    <row r="54" spans="2:20" x14ac:dyDescent="0.25">
      <c r="B54" s="107"/>
      <c r="C54" s="158"/>
      <c r="D54" s="70"/>
      <c r="E54" s="21"/>
      <c r="F54" s="412"/>
      <c r="G54" s="413"/>
      <c r="H54" s="38"/>
      <c r="I54" s="60"/>
      <c r="J54" s="60"/>
      <c r="K54" s="60"/>
      <c r="L54" s="60"/>
      <c r="M54" s="60"/>
      <c r="N54" s="60"/>
      <c r="O54" s="60"/>
      <c r="P54" s="60"/>
      <c r="Q54" s="60"/>
      <c r="R54" s="60"/>
      <c r="S54" s="60"/>
      <c r="T54" s="60"/>
    </row>
    <row r="55" spans="2:20" ht="28.8" x14ac:dyDescent="0.25">
      <c r="B55" s="107" t="s">
        <v>35</v>
      </c>
      <c r="C55" s="158" t="s">
        <v>383</v>
      </c>
      <c r="D55" s="70" t="s">
        <v>23</v>
      </c>
      <c r="E55" s="21">
        <v>142</v>
      </c>
      <c r="F55" s="412"/>
      <c r="G55" s="413"/>
      <c r="H55" s="38"/>
      <c r="I55" s="60"/>
      <c r="J55" s="60"/>
      <c r="K55" s="60"/>
      <c r="L55" s="60"/>
      <c r="M55" s="60"/>
      <c r="N55" s="60"/>
      <c r="O55" s="60"/>
      <c r="P55" s="60"/>
      <c r="Q55" s="60"/>
      <c r="R55" s="60"/>
      <c r="S55" s="60"/>
      <c r="T55" s="60"/>
    </row>
    <row r="56" spans="2:20" x14ac:dyDescent="0.25">
      <c r="B56" s="107"/>
      <c r="C56" s="158"/>
      <c r="D56" s="70"/>
      <c r="E56" s="21"/>
      <c r="F56" s="412"/>
      <c r="G56" s="413"/>
      <c r="H56" s="38"/>
      <c r="I56" s="60"/>
      <c r="J56" s="60"/>
      <c r="K56" s="60"/>
      <c r="L56" s="60"/>
      <c r="M56" s="60"/>
      <c r="N56" s="60"/>
      <c r="O56" s="60"/>
      <c r="P56" s="60"/>
      <c r="Q56" s="60"/>
      <c r="R56" s="60"/>
      <c r="S56" s="60"/>
      <c r="T56" s="60"/>
    </row>
    <row r="57" spans="2:20" ht="28.8" x14ac:dyDescent="0.25">
      <c r="B57" s="107" t="s">
        <v>40</v>
      </c>
      <c r="C57" s="158" t="s">
        <v>384</v>
      </c>
      <c r="D57" s="70" t="s">
        <v>23</v>
      </c>
      <c r="E57" s="21">
        <v>41</v>
      </c>
      <c r="F57" s="412"/>
      <c r="G57" s="413"/>
      <c r="H57" s="38"/>
      <c r="I57" s="60"/>
      <c r="J57" s="60"/>
      <c r="K57" s="60"/>
      <c r="L57" s="60"/>
      <c r="M57" s="60"/>
      <c r="N57" s="60"/>
      <c r="O57" s="60"/>
      <c r="P57" s="60"/>
      <c r="Q57" s="60"/>
      <c r="R57" s="60"/>
      <c r="S57" s="60"/>
      <c r="T57" s="60"/>
    </row>
    <row r="58" spans="2:20" x14ac:dyDescent="0.25">
      <c r="B58" s="107"/>
      <c r="C58" s="158"/>
      <c r="D58" s="70"/>
      <c r="E58" s="35"/>
      <c r="F58" s="412"/>
      <c r="G58" s="413"/>
      <c r="H58" s="38"/>
      <c r="I58" s="60"/>
      <c r="J58" s="60"/>
      <c r="K58" s="60"/>
      <c r="L58" s="60"/>
      <c r="M58" s="60"/>
      <c r="N58" s="60"/>
      <c r="O58" s="60"/>
      <c r="P58" s="60"/>
      <c r="Q58" s="60"/>
      <c r="R58" s="60"/>
      <c r="S58" s="60"/>
      <c r="T58" s="60"/>
    </row>
    <row r="59" spans="2:20" ht="15.6" x14ac:dyDescent="0.25">
      <c r="B59" s="107" t="s">
        <v>37</v>
      </c>
      <c r="C59" s="158" t="s">
        <v>385</v>
      </c>
      <c r="D59" s="70" t="s">
        <v>23</v>
      </c>
      <c r="E59" s="21">
        <v>21</v>
      </c>
      <c r="F59" s="412"/>
      <c r="G59" s="413"/>
      <c r="H59" s="38"/>
      <c r="I59" s="60"/>
      <c r="J59" s="60"/>
      <c r="K59" s="60"/>
      <c r="L59" s="60"/>
      <c r="M59" s="60"/>
      <c r="N59" s="60"/>
      <c r="O59" s="60"/>
      <c r="P59" s="60"/>
      <c r="Q59" s="60"/>
      <c r="R59" s="60"/>
      <c r="S59" s="60"/>
      <c r="T59" s="60"/>
    </row>
    <row r="60" spans="2:20" x14ac:dyDescent="0.25">
      <c r="B60" s="13"/>
      <c r="C60" s="25"/>
      <c r="D60" s="21"/>
      <c r="E60" s="21"/>
      <c r="F60" s="412"/>
      <c r="G60" s="413"/>
      <c r="H60" s="38"/>
      <c r="I60" s="60"/>
      <c r="J60" s="60"/>
      <c r="K60" s="60"/>
      <c r="L60" s="60"/>
      <c r="M60" s="60"/>
      <c r="N60" s="60"/>
      <c r="O60" s="60"/>
      <c r="P60" s="60"/>
      <c r="Q60" s="60"/>
      <c r="R60" s="60"/>
      <c r="S60" s="60"/>
      <c r="T60" s="60"/>
    </row>
    <row r="61" spans="2:20" x14ac:dyDescent="0.25">
      <c r="B61" s="107" t="s">
        <v>388</v>
      </c>
      <c r="C61" s="158" t="s">
        <v>395</v>
      </c>
      <c r="D61" s="70"/>
      <c r="E61" s="21"/>
      <c r="F61" s="412"/>
      <c r="G61" s="413"/>
      <c r="H61" s="38"/>
      <c r="I61" s="60"/>
      <c r="J61" s="60"/>
      <c r="K61" s="60"/>
      <c r="L61" s="60"/>
      <c r="M61" s="60"/>
      <c r="N61" s="60"/>
      <c r="O61" s="60"/>
      <c r="P61" s="60"/>
      <c r="Q61" s="60"/>
      <c r="R61" s="60"/>
      <c r="S61" s="60"/>
      <c r="T61" s="60"/>
    </row>
    <row r="62" spans="2:20" x14ac:dyDescent="0.25">
      <c r="B62" s="107"/>
      <c r="C62" s="158"/>
      <c r="D62" s="70"/>
      <c r="E62" s="21"/>
      <c r="F62" s="412"/>
      <c r="G62" s="413"/>
      <c r="H62" s="38"/>
      <c r="I62" s="60"/>
      <c r="J62" s="60"/>
      <c r="K62" s="60"/>
      <c r="L62" s="60"/>
      <c r="M62" s="60"/>
      <c r="N62" s="60"/>
      <c r="O62" s="60"/>
      <c r="P62" s="60"/>
      <c r="Q62" s="60"/>
      <c r="R62" s="60"/>
      <c r="S62" s="60"/>
      <c r="T62" s="60"/>
    </row>
    <row r="63" spans="2:20" ht="28.8" x14ac:dyDescent="0.25">
      <c r="B63" s="107" t="s">
        <v>34</v>
      </c>
      <c r="C63" s="158" t="s">
        <v>382</v>
      </c>
      <c r="D63" s="70" t="s">
        <v>23</v>
      </c>
      <c r="E63" s="21">
        <v>270</v>
      </c>
      <c r="F63" s="412"/>
      <c r="G63" s="413"/>
      <c r="H63" s="38"/>
      <c r="I63" s="60"/>
      <c r="J63" s="60"/>
      <c r="K63" s="60"/>
      <c r="L63" s="60"/>
      <c r="M63" s="60"/>
      <c r="N63" s="60"/>
      <c r="O63" s="60"/>
      <c r="P63" s="60"/>
      <c r="Q63" s="60"/>
      <c r="R63" s="60"/>
      <c r="S63" s="60"/>
      <c r="T63" s="60"/>
    </row>
    <row r="64" spans="2:20" ht="28.8" x14ac:dyDescent="0.25">
      <c r="B64" s="107" t="s">
        <v>35</v>
      </c>
      <c r="C64" s="158" t="s">
        <v>383</v>
      </c>
      <c r="D64" s="70" t="s">
        <v>23</v>
      </c>
      <c r="E64" s="21">
        <v>162</v>
      </c>
      <c r="F64" s="412"/>
      <c r="G64" s="413"/>
      <c r="H64" s="38"/>
      <c r="I64" s="60"/>
      <c r="J64" s="60"/>
      <c r="K64" s="60"/>
      <c r="L64" s="60"/>
      <c r="M64" s="60"/>
      <c r="N64" s="60"/>
      <c r="O64" s="60"/>
      <c r="P64" s="60"/>
      <c r="Q64" s="60"/>
      <c r="R64" s="60"/>
      <c r="S64" s="60"/>
      <c r="T64" s="60"/>
    </row>
    <row r="65" spans="1:20" s="27" customFormat="1" ht="24.9" customHeight="1" x14ac:dyDescent="0.25">
      <c r="B65" s="79" t="str">
        <f>$B$11</f>
        <v>C8.8</v>
      </c>
      <c r="C65" s="29" t="str">
        <f>"TOTAL CARRIED FORWARD"&amp;IF(G65=G$1," TO SUMMARY (Page C"&amp;Page_A&amp;")","")</f>
        <v>TOTAL CARRIED FORWARD TO SUMMARY (Page C50)</v>
      </c>
      <c r="D65" s="30"/>
      <c r="E65" s="108"/>
      <c r="F65" s="415"/>
      <c r="G65" s="416"/>
      <c r="H65" s="32"/>
      <c r="I65" s="355"/>
      <c r="J65" s="355"/>
      <c r="K65" s="32"/>
      <c r="L65" s="355"/>
      <c r="M65" s="355"/>
      <c r="N65" s="355"/>
      <c r="O65" s="355"/>
      <c r="P65" s="355"/>
      <c r="Q65" s="60"/>
      <c r="R65" s="355"/>
      <c r="S65" s="355"/>
      <c r="T65" s="355"/>
    </row>
    <row r="66" spans="1:20" x14ac:dyDescent="0.25">
      <c r="B66" s="455" t="str">
        <f>Client1</f>
        <v>Province of KwaZulu-Natal</v>
      </c>
      <c r="C66" s="455"/>
      <c r="D66" s="455"/>
      <c r="E66" s="450" t="str">
        <f>"Contract No. "&amp;ContractNo</f>
        <v>Contract No. ZNB01216/00000/00/PMC/INF/21/T</v>
      </c>
      <c r="F66" s="450"/>
      <c r="G66" s="450"/>
      <c r="I66" s="60"/>
      <c r="J66" s="60"/>
      <c r="K66" s="60"/>
      <c r="L66" s="60"/>
      <c r="M66" s="60"/>
      <c r="N66" s="60"/>
      <c r="O66" s="60"/>
      <c r="P66" s="60"/>
      <c r="Q66" s="60"/>
      <c r="R66" s="60"/>
      <c r="S66" s="60"/>
      <c r="T66" s="60"/>
    </row>
    <row r="67" spans="1:20" x14ac:dyDescent="0.25">
      <c r="B67" s="455" t="str">
        <f>Client2</f>
        <v>Department of Transport</v>
      </c>
      <c r="C67" s="455"/>
      <c r="D67" s="455"/>
      <c r="E67" s="450"/>
      <c r="F67" s="450"/>
      <c r="G67" s="450"/>
      <c r="I67" s="60"/>
      <c r="J67" s="60"/>
      <c r="K67" s="60"/>
      <c r="L67" s="60"/>
      <c r="M67" s="60"/>
      <c r="N67" s="60"/>
      <c r="O67" s="60"/>
      <c r="P67" s="60"/>
      <c r="Q67" s="60"/>
      <c r="R67" s="60"/>
      <c r="S67" s="60"/>
      <c r="T67" s="60"/>
    </row>
    <row r="68" spans="1:20" x14ac:dyDescent="0.25">
      <c r="B68" s="457"/>
      <c r="C68" s="457"/>
      <c r="D68" s="457"/>
      <c r="E68" s="452"/>
      <c r="F68" s="452"/>
      <c r="G68" s="452"/>
      <c r="I68" s="60"/>
      <c r="J68" s="60"/>
      <c r="K68" s="60"/>
      <c r="L68" s="60"/>
      <c r="M68" s="60"/>
      <c r="N68" s="60"/>
      <c r="O68" s="60"/>
      <c r="P68" s="60"/>
      <c r="Q68" s="60"/>
      <c r="R68" s="60"/>
      <c r="S68" s="60"/>
      <c r="T68" s="60"/>
    </row>
    <row r="69" spans="1:20" x14ac:dyDescent="0.25">
      <c r="B69" s="458" t="s">
        <v>8</v>
      </c>
      <c r="C69" s="459"/>
      <c r="D69" s="459"/>
      <c r="E69" s="459"/>
      <c r="F69" s="459"/>
      <c r="G69" s="449" t="str">
        <f>G5</f>
        <v>CHAPTER C8.8</v>
      </c>
      <c r="H69" s="275"/>
      <c r="I69" s="60"/>
      <c r="J69" s="60"/>
      <c r="K69" s="60"/>
      <c r="L69" s="60"/>
      <c r="M69" s="60"/>
      <c r="N69" s="60"/>
      <c r="O69" s="60"/>
      <c r="P69" s="60"/>
      <c r="Q69" s="60"/>
      <c r="R69" s="60"/>
      <c r="S69" s="60"/>
      <c r="T69" s="60"/>
    </row>
    <row r="70" spans="1:20" x14ac:dyDescent="0.25">
      <c r="B70" s="460" t="str">
        <f>ContractDescription</f>
        <v>PROVISION OF ROUTINE AND SAFETY MAINTENANCE ON VARIOUS ROADS WITHIN THE IMPENDLE ZONE -  VULINDLELA AREA OFFICE</v>
      </c>
      <c r="C70" s="461"/>
      <c r="D70" s="461"/>
      <c r="E70" s="461"/>
      <c r="F70" s="461"/>
      <c r="G70" s="451"/>
      <c r="H70" s="117"/>
      <c r="I70" s="60"/>
      <c r="J70" s="60"/>
      <c r="K70" s="60"/>
      <c r="L70" s="60"/>
      <c r="M70" s="60"/>
      <c r="N70" s="60"/>
      <c r="O70" s="60"/>
      <c r="P70" s="60"/>
      <c r="Q70" s="60"/>
      <c r="R70" s="60"/>
      <c r="S70" s="60"/>
      <c r="T70" s="60"/>
    </row>
    <row r="71" spans="1:20" x14ac:dyDescent="0.25">
      <c r="B71" s="460"/>
      <c r="C71" s="461"/>
      <c r="D71" s="461"/>
      <c r="E71" s="461"/>
      <c r="F71" s="461"/>
      <c r="G71" s="451"/>
      <c r="H71" s="117"/>
      <c r="I71" s="60"/>
      <c r="J71" s="60"/>
      <c r="K71" s="60"/>
      <c r="L71" s="60"/>
      <c r="M71" s="60"/>
      <c r="N71" s="60"/>
      <c r="O71" s="60"/>
      <c r="P71" s="60"/>
      <c r="Q71" s="60"/>
      <c r="R71" s="60"/>
      <c r="S71" s="60"/>
      <c r="T71" s="60"/>
    </row>
    <row r="72" spans="1:20" x14ac:dyDescent="0.25">
      <c r="B72" s="462"/>
      <c r="C72" s="463"/>
      <c r="D72" s="463"/>
      <c r="E72" s="463"/>
      <c r="F72" s="463"/>
      <c r="G72" s="453"/>
      <c r="H72" s="117"/>
      <c r="I72" s="60"/>
      <c r="J72" s="60"/>
      <c r="K72" s="60"/>
      <c r="L72" s="60"/>
      <c r="M72" s="60"/>
      <c r="N72" s="60"/>
      <c r="O72" s="60"/>
      <c r="P72" s="60"/>
      <c r="Q72" s="60"/>
      <c r="R72" s="60"/>
      <c r="S72" s="60"/>
      <c r="T72" s="60"/>
    </row>
    <row r="73" spans="1:20" x14ac:dyDescent="0.25">
      <c r="A73" s="9"/>
      <c r="B73" s="56" t="s">
        <v>0</v>
      </c>
      <c r="C73" s="11" t="s">
        <v>1</v>
      </c>
      <c r="D73" s="11" t="s">
        <v>2</v>
      </c>
      <c r="E73" s="11" t="s">
        <v>3</v>
      </c>
      <c r="F73" s="11" t="s">
        <v>4</v>
      </c>
      <c r="G73" s="11" t="s">
        <v>5</v>
      </c>
      <c r="H73" s="276"/>
      <c r="I73" s="60"/>
      <c r="J73" s="60"/>
      <c r="K73" s="60"/>
      <c r="L73" s="60"/>
      <c r="M73" s="60"/>
      <c r="N73" s="60"/>
      <c r="O73" s="60"/>
      <c r="P73" s="60"/>
      <c r="Q73" s="60"/>
      <c r="R73" s="60"/>
      <c r="S73" s="60"/>
      <c r="T73" s="60"/>
    </row>
    <row r="74" spans="1:20" x14ac:dyDescent="0.25">
      <c r="A74" s="27"/>
      <c r="B74" s="64"/>
      <c r="C74" s="29" t="s">
        <v>26</v>
      </c>
      <c r="D74" s="30"/>
      <c r="E74" s="277"/>
      <c r="F74" s="30"/>
      <c r="G74" s="416"/>
      <c r="H74" s="32"/>
      <c r="I74" s="60"/>
      <c r="J74" s="60"/>
      <c r="K74" s="60"/>
      <c r="L74" s="60"/>
      <c r="M74" s="60"/>
      <c r="N74" s="60"/>
      <c r="O74" s="60"/>
      <c r="P74" s="60"/>
      <c r="Q74" s="60"/>
      <c r="R74" s="60"/>
      <c r="S74" s="60"/>
      <c r="T74" s="60"/>
    </row>
    <row r="75" spans="1:20" x14ac:dyDescent="0.25">
      <c r="B75" s="57"/>
      <c r="C75" s="14"/>
      <c r="D75" s="21"/>
      <c r="E75" s="21"/>
      <c r="F75" s="16"/>
      <c r="G75" s="23" t="str">
        <f t="shared" ref="G75" si="2">IF(D75="","",E75*F75)</f>
        <v/>
      </c>
      <c r="H75" s="38"/>
      <c r="I75" s="60"/>
      <c r="J75" s="60"/>
      <c r="K75" s="60"/>
      <c r="L75" s="60"/>
      <c r="M75" s="60"/>
      <c r="N75" s="60"/>
      <c r="O75" s="60"/>
      <c r="P75" s="60"/>
      <c r="Q75" s="60"/>
      <c r="R75" s="60"/>
      <c r="S75" s="60"/>
      <c r="T75" s="60"/>
    </row>
    <row r="76" spans="1:20" ht="28.8" x14ac:dyDescent="0.25">
      <c r="B76" s="107" t="s">
        <v>40</v>
      </c>
      <c r="C76" s="158" t="s">
        <v>384</v>
      </c>
      <c r="D76" s="70" t="s">
        <v>23</v>
      </c>
      <c r="E76" s="21">
        <v>81</v>
      </c>
      <c r="F76" s="412"/>
      <c r="G76" s="413"/>
      <c r="H76" s="38"/>
      <c r="I76" s="60"/>
      <c r="J76" s="60"/>
      <c r="K76" s="60"/>
      <c r="L76" s="60"/>
      <c r="M76" s="60"/>
      <c r="N76" s="60"/>
      <c r="O76" s="60"/>
      <c r="P76" s="60"/>
      <c r="Q76" s="60"/>
      <c r="R76" s="60"/>
      <c r="S76" s="60"/>
      <c r="T76" s="60"/>
    </row>
    <row r="77" spans="1:20" x14ac:dyDescent="0.25">
      <c r="B77" s="107"/>
      <c r="C77" s="158"/>
      <c r="D77" s="70"/>
      <c r="E77" s="21"/>
      <c r="F77" s="412"/>
      <c r="G77" s="413"/>
      <c r="H77" s="38"/>
      <c r="I77" s="60"/>
      <c r="J77" s="60"/>
      <c r="K77" s="60"/>
      <c r="L77" s="60"/>
      <c r="M77" s="60"/>
      <c r="N77" s="60"/>
      <c r="O77" s="60"/>
      <c r="P77" s="60"/>
      <c r="Q77" s="60"/>
      <c r="R77" s="60"/>
      <c r="S77" s="60"/>
      <c r="T77" s="60"/>
    </row>
    <row r="78" spans="1:20" ht="15.6" x14ac:dyDescent="0.25">
      <c r="B78" s="107" t="s">
        <v>37</v>
      </c>
      <c r="C78" s="158" t="s">
        <v>385</v>
      </c>
      <c r="D78" s="70" t="s">
        <v>23</v>
      </c>
      <c r="E78" s="21">
        <v>30</v>
      </c>
      <c r="F78" s="412"/>
      <c r="G78" s="413"/>
      <c r="H78" s="38"/>
      <c r="I78" s="60"/>
      <c r="J78" s="60"/>
      <c r="K78" s="60"/>
      <c r="L78" s="60"/>
      <c r="M78" s="60"/>
      <c r="N78" s="60"/>
      <c r="O78" s="60"/>
      <c r="P78" s="60"/>
      <c r="Q78" s="60"/>
      <c r="R78" s="60"/>
      <c r="S78" s="60"/>
      <c r="T78" s="60"/>
    </row>
    <row r="79" spans="1:20" x14ac:dyDescent="0.25">
      <c r="B79" s="290"/>
      <c r="C79" s="158"/>
      <c r="D79" s="70"/>
      <c r="E79" s="21"/>
      <c r="F79" s="412"/>
      <c r="G79" s="413"/>
      <c r="H79" s="38"/>
      <c r="I79" s="60"/>
      <c r="J79" s="60"/>
      <c r="K79" s="60"/>
      <c r="L79" s="60"/>
      <c r="M79" s="60"/>
      <c r="N79" s="60"/>
      <c r="O79" s="60"/>
      <c r="P79" s="60"/>
      <c r="Q79" s="60"/>
      <c r="R79" s="60"/>
      <c r="S79" s="60"/>
      <c r="T79" s="60"/>
    </row>
    <row r="80" spans="1:20" ht="26.4" x14ac:dyDescent="0.25">
      <c r="B80" s="107" t="s">
        <v>389</v>
      </c>
      <c r="C80" s="158" t="s">
        <v>396</v>
      </c>
      <c r="D80" s="70" t="s">
        <v>51</v>
      </c>
      <c r="E80" s="21">
        <v>27000</v>
      </c>
      <c r="F80" s="412"/>
      <c r="G80" s="413"/>
      <c r="H80" s="38"/>
      <c r="I80" s="60"/>
      <c r="J80" s="60"/>
      <c r="K80" s="60"/>
      <c r="L80" s="60"/>
      <c r="M80" s="60"/>
      <c r="N80" s="60"/>
      <c r="O80" s="60"/>
      <c r="P80" s="60"/>
      <c r="Q80" s="60"/>
      <c r="R80" s="60"/>
      <c r="S80" s="60"/>
      <c r="T80" s="60"/>
    </row>
    <row r="81" spans="1:20" x14ac:dyDescent="0.25">
      <c r="A81" s="143"/>
      <c r="B81" s="107"/>
      <c r="C81" s="158"/>
      <c r="D81" s="70"/>
      <c r="E81" s="21"/>
      <c r="F81" s="412"/>
      <c r="G81" s="413"/>
      <c r="H81" s="147"/>
      <c r="I81" s="60"/>
      <c r="J81" s="60"/>
      <c r="K81" s="60"/>
      <c r="L81" s="60"/>
      <c r="M81" s="60"/>
      <c r="N81" s="60"/>
      <c r="O81" s="60"/>
      <c r="P81" s="60"/>
      <c r="Q81" s="60"/>
      <c r="R81" s="60"/>
      <c r="S81" s="60"/>
      <c r="T81" s="60"/>
    </row>
    <row r="82" spans="1:20" x14ac:dyDescent="0.25">
      <c r="A82" s="143"/>
      <c r="B82" s="107" t="s">
        <v>390</v>
      </c>
      <c r="C82" s="158" t="s">
        <v>391</v>
      </c>
      <c r="D82" s="70"/>
      <c r="E82" s="21"/>
      <c r="F82" s="412"/>
      <c r="G82" s="413"/>
      <c r="H82" s="147"/>
      <c r="I82" s="60"/>
      <c r="J82" s="60"/>
      <c r="K82" s="60"/>
      <c r="L82" s="60"/>
      <c r="M82" s="60"/>
      <c r="N82" s="60"/>
      <c r="O82" s="60"/>
      <c r="P82" s="60"/>
      <c r="Q82" s="60"/>
      <c r="R82" s="60"/>
      <c r="S82" s="60"/>
      <c r="T82" s="60"/>
    </row>
    <row r="83" spans="1:20" x14ac:dyDescent="0.25">
      <c r="A83" s="143"/>
      <c r="B83" s="107"/>
      <c r="C83" s="158"/>
      <c r="D83" s="70"/>
      <c r="E83" s="21"/>
      <c r="F83" s="412"/>
      <c r="G83" s="413"/>
      <c r="H83" s="147"/>
      <c r="I83" s="60"/>
      <c r="J83" s="60"/>
      <c r="K83" s="60"/>
      <c r="L83" s="60"/>
      <c r="M83" s="60"/>
      <c r="N83" s="60"/>
      <c r="O83" s="60"/>
      <c r="P83" s="60"/>
      <c r="Q83" s="60"/>
      <c r="R83" s="60"/>
      <c r="S83" s="60"/>
      <c r="T83" s="60"/>
    </row>
    <row r="84" spans="1:20" ht="39.6" x14ac:dyDescent="0.25">
      <c r="A84" s="143"/>
      <c r="B84" s="107" t="s">
        <v>392</v>
      </c>
      <c r="C84" s="158" t="s">
        <v>421</v>
      </c>
      <c r="D84" s="70"/>
      <c r="E84" s="21"/>
      <c r="F84" s="412"/>
      <c r="G84" s="413"/>
      <c r="H84" s="147"/>
      <c r="I84" s="60"/>
      <c r="J84" s="60"/>
      <c r="K84" s="60"/>
      <c r="L84" s="60"/>
      <c r="M84" s="60"/>
      <c r="N84" s="60"/>
      <c r="O84" s="60"/>
      <c r="P84" s="60"/>
      <c r="Q84" s="60"/>
      <c r="R84" s="60"/>
      <c r="S84" s="60"/>
      <c r="T84" s="60"/>
    </row>
    <row r="85" spans="1:20" x14ac:dyDescent="0.25">
      <c r="A85" s="143"/>
      <c r="B85" s="107"/>
      <c r="C85" s="158"/>
      <c r="D85" s="70"/>
      <c r="E85" s="21"/>
      <c r="F85" s="412"/>
      <c r="G85" s="413"/>
      <c r="H85" s="147"/>
      <c r="I85" s="60"/>
      <c r="J85" s="60"/>
      <c r="K85" s="60"/>
      <c r="L85" s="60"/>
      <c r="M85" s="60"/>
      <c r="N85" s="60"/>
      <c r="O85" s="60"/>
      <c r="P85" s="60"/>
      <c r="Q85" s="60"/>
      <c r="R85" s="60"/>
      <c r="S85" s="60"/>
      <c r="T85" s="60"/>
    </row>
    <row r="86" spans="1:20" ht="28.8" x14ac:dyDescent="0.25">
      <c r="A86" s="143"/>
      <c r="B86" s="107" t="s">
        <v>34</v>
      </c>
      <c r="C86" s="158" t="s">
        <v>382</v>
      </c>
      <c r="D86" s="70" t="s">
        <v>23</v>
      </c>
      <c r="E86" s="21">
        <f>E53</f>
        <v>205</v>
      </c>
      <c r="F86" s="412"/>
      <c r="G86" s="413"/>
      <c r="H86" s="147"/>
      <c r="I86" s="60"/>
      <c r="J86" s="60"/>
      <c r="K86" s="60"/>
      <c r="L86" s="60"/>
      <c r="M86" s="60"/>
      <c r="N86" s="60"/>
      <c r="O86" s="60"/>
      <c r="P86" s="60"/>
      <c r="Q86" s="60"/>
      <c r="R86" s="60"/>
      <c r="S86" s="60"/>
      <c r="T86" s="60"/>
    </row>
    <row r="87" spans="1:20" x14ac:dyDescent="0.25">
      <c r="A87" s="143"/>
      <c r="B87" s="107"/>
      <c r="C87" s="158"/>
      <c r="D87" s="70"/>
      <c r="E87" s="21"/>
      <c r="F87" s="412"/>
      <c r="G87" s="413"/>
      <c r="H87" s="147"/>
      <c r="I87" s="60"/>
      <c r="J87" s="60"/>
      <c r="K87" s="60"/>
      <c r="L87" s="60"/>
      <c r="M87" s="60"/>
      <c r="N87" s="60"/>
      <c r="O87" s="60"/>
      <c r="P87" s="60"/>
      <c r="Q87" s="60"/>
      <c r="R87" s="60"/>
      <c r="S87" s="60"/>
      <c r="T87" s="60"/>
    </row>
    <row r="88" spans="1:20" ht="28.8" x14ac:dyDescent="0.25">
      <c r="A88" s="143"/>
      <c r="B88" s="107" t="s">
        <v>35</v>
      </c>
      <c r="C88" s="158" t="s">
        <v>383</v>
      </c>
      <c r="D88" s="70" t="s">
        <v>23</v>
      </c>
      <c r="E88" s="21">
        <f>E55</f>
        <v>142</v>
      </c>
      <c r="F88" s="412"/>
      <c r="G88" s="413"/>
      <c r="H88" s="147"/>
      <c r="I88" s="60"/>
      <c r="J88" s="60"/>
      <c r="K88" s="60"/>
      <c r="L88" s="60"/>
      <c r="M88" s="60"/>
      <c r="N88" s="60"/>
      <c r="O88" s="60"/>
      <c r="P88" s="60"/>
      <c r="Q88" s="60"/>
      <c r="R88" s="60"/>
      <c r="S88" s="60"/>
      <c r="T88" s="60"/>
    </row>
    <row r="89" spans="1:20" x14ac:dyDescent="0.25">
      <c r="A89" s="143"/>
      <c r="B89" s="107"/>
      <c r="C89" s="158"/>
      <c r="D89" s="70"/>
      <c r="E89" s="21"/>
      <c r="F89" s="412"/>
      <c r="G89" s="413"/>
      <c r="H89" s="147"/>
      <c r="I89" s="60"/>
      <c r="J89" s="60"/>
      <c r="K89" s="60"/>
      <c r="L89" s="60"/>
      <c r="M89" s="60"/>
      <c r="N89" s="60"/>
      <c r="O89" s="60"/>
      <c r="P89" s="60"/>
      <c r="Q89" s="60"/>
      <c r="R89" s="60"/>
      <c r="S89" s="60"/>
      <c r="T89" s="60"/>
    </row>
    <row r="90" spans="1:20" ht="28.8" x14ac:dyDescent="0.25">
      <c r="A90" s="143"/>
      <c r="B90" s="107" t="s">
        <v>40</v>
      </c>
      <c r="C90" s="158" t="s">
        <v>384</v>
      </c>
      <c r="D90" s="70" t="s">
        <v>23</v>
      </c>
      <c r="E90" s="21">
        <f>E57</f>
        <v>41</v>
      </c>
      <c r="F90" s="412"/>
      <c r="G90" s="413"/>
      <c r="H90" s="147"/>
      <c r="I90" s="60"/>
      <c r="J90" s="60"/>
      <c r="K90" s="60"/>
      <c r="L90" s="60"/>
      <c r="M90" s="60"/>
      <c r="N90" s="60"/>
      <c r="O90" s="60"/>
      <c r="P90" s="60"/>
      <c r="Q90" s="60"/>
      <c r="R90" s="60"/>
      <c r="S90" s="60"/>
      <c r="T90" s="60"/>
    </row>
    <row r="91" spans="1:20" x14ac:dyDescent="0.25">
      <c r="A91" s="143"/>
      <c r="B91" s="107"/>
      <c r="C91" s="158"/>
      <c r="D91" s="70"/>
      <c r="E91" s="21"/>
      <c r="F91" s="412"/>
      <c r="G91" s="413"/>
      <c r="H91" s="147"/>
      <c r="I91" s="60"/>
      <c r="J91" s="60"/>
      <c r="K91" s="60"/>
      <c r="L91" s="60"/>
      <c r="M91" s="60"/>
      <c r="N91" s="60"/>
      <c r="O91" s="60"/>
      <c r="P91" s="60"/>
      <c r="Q91" s="60"/>
      <c r="R91" s="60"/>
      <c r="S91" s="60"/>
      <c r="T91" s="60"/>
    </row>
    <row r="92" spans="1:20" ht="15.6" x14ac:dyDescent="0.25">
      <c r="A92" s="143"/>
      <c r="B92" s="107" t="s">
        <v>37</v>
      </c>
      <c r="C92" s="158" t="s">
        <v>385</v>
      </c>
      <c r="D92" s="70" t="s">
        <v>23</v>
      </c>
      <c r="E92" s="21">
        <f>E59</f>
        <v>21</v>
      </c>
      <c r="F92" s="412"/>
      <c r="G92" s="413"/>
      <c r="H92" s="147"/>
      <c r="I92" s="60"/>
      <c r="J92" s="60"/>
      <c r="K92" s="60"/>
      <c r="L92" s="60"/>
      <c r="M92" s="60"/>
      <c r="N92" s="60"/>
      <c r="O92" s="60"/>
      <c r="P92" s="60"/>
      <c r="Q92" s="60"/>
      <c r="R92" s="60"/>
      <c r="S92" s="60"/>
      <c r="T92" s="60"/>
    </row>
    <row r="93" spans="1:20" x14ac:dyDescent="0.25">
      <c r="A93" s="143"/>
      <c r="B93" s="107"/>
      <c r="C93" s="158"/>
      <c r="D93" s="70"/>
      <c r="E93" s="21"/>
      <c r="F93" s="412"/>
      <c r="G93" s="413"/>
      <c r="H93" s="147"/>
      <c r="I93" s="60"/>
      <c r="J93" s="60"/>
      <c r="K93" s="60"/>
      <c r="L93" s="60"/>
      <c r="M93" s="60"/>
      <c r="N93" s="60"/>
      <c r="O93" s="60"/>
      <c r="P93" s="60"/>
      <c r="Q93" s="60"/>
      <c r="R93" s="60"/>
      <c r="S93" s="60"/>
      <c r="T93" s="60"/>
    </row>
    <row r="94" spans="1:20" ht="66" x14ac:dyDescent="0.25">
      <c r="A94" s="143"/>
      <c r="B94" s="107" t="s">
        <v>393</v>
      </c>
      <c r="C94" s="158" t="s">
        <v>422</v>
      </c>
      <c r="D94" s="70"/>
      <c r="E94" s="146"/>
      <c r="F94" s="412"/>
      <c r="G94" s="413"/>
      <c r="H94" s="147"/>
      <c r="I94" s="60"/>
      <c r="J94" s="60"/>
      <c r="K94" s="60"/>
      <c r="L94" s="60"/>
      <c r="M94" s="60"/>
      <c r="N94" s="60"/>
      <c r="O94" s="60"/>
      <c r="P94" s="60"/>
      <c r="Q94" s="60"/>
      <c r="R94" s="60"/>
      <c r="S94" s="60"/>
      <c r="T94" s="60"/>
    </row>
    <row r="95" spans="1:20" x14ac:dyDescent="0.25">
      <c r="A95" s="143"/>
      <c r="B95" s="107"/>
      <c r="C95" s="158"/>
      <c r="D95" s="70"/>
      <c r="E95" s="146"/>
      <c r="F95" s="412"/>
      <c r="G95" s="413"/>
      <c r="H95" s="147"/>
      <c r="I95" s="60"/>
      <c r="J95" s="60"/>
      <c r="K95" s="60"/>
      <c r="L95" s="60"/>
      <c r="M95" s="60"/>
      <c r="N95" s="60"/>
      <c r="O95" s="60"/>
      <c r="P95" s="60"/>
      <c r="Q95" s="60"/>
      <c r="R95" s="60"/>
      <c r="S95" s="60"/>
      <c r="T95" s="60"/>
    </row>
    <row r="96" spans="1:20" ht="28.8" x14ac:dyDescent="0.25">
      <c r="A96" s="143"/>
      <c r="B96" s="107" t="s">
        <v>34</v>
      </c>
      <c r="C96" s="158" t="s">
        <v>382</v>
      </c>
      <c r="D96" s="70" t="s">
        <v>7</v>
      </c>
      <c r="E96" s="146">
        <f>E43*2400/1000</f>
        <v>777.6</v>
      </c>
      <c r="F96" s="412"/>
      <c r="G96" s="413"/>
      <c r="H96" s="147"/>
      <c r="I96" s="60"/>
      <c r="J96" s="60"/>
      <c r="K96" s="60"/>
      <c r="L96" s="60"/>
      <c r="M96" s="60"/>
      <c r="N96" s="60"/>
      <c r="O96" s="60"/>
      <c r="P96" s="60"/>
      <c r="Q96" s="60"/>
      <c r="R96" s="60"/>
      <c r="S96" s="60"/>
      <c r="T96" s="60"/>
    </row>
    <row r="97" spans="1:20" x14ac:dyDescent="0.25">
      <c r="A97" s="143"/>
      <c r="B97" s="107"/>
      <c r="C97" s="158"/>
      <c r="D97" s="70"/>
      <c r="E97" s="146"/>
      <c r="F97" s="412"/>
      <c r="G97" s="413"/>
      <c r="H97" s="147"/>
      <c r="I97" s="60"/>
      <c r="J97" s="60"/>
      <c r="K97" s="60"/>
      <c r="L97" s="60"/>
      <c r="M97" s="60"/>
      <c r="N97" s="60"/>
      <c r="O97" s="60"/>
      <c r="P97" s="60"/>
      <c r="Q97" s="60"/>
      <c r="R97" s="60"/>
      <c r="S97" s="60"/>
      <c r="T97" s="60"/>
    </row>
    <row r="98" spans="1:20" ht="28.8" x14ac:dyDescent="0.25">
      <c r="A98" s="143"/>
      <c r="B98" s="107" t="s">
        <v>35</v>
      </c>
      <c r="C98" s="158" t="s">
        <v>383</v>
      </c>
      <c r="D98" s="70" t="s">
        <v>7</v>
      </c>
      <c r="E98" s="146">
        <f>E45*2400/1000</f>
        <v>1425.6</v>
      </c>
      <c r="F98" s="412"/>
      <c r="G98" s="413"/>
      <c r="H98" s="147"/>
      <c r="I98" s="60"/>
      <c r="J98" s="60"/>
      <c r="K98" s="60"/>
      <c r="L98" s="60"/>
      <c r="M98" s="60"/>
      <c r="N98" s="60"/>
      <c r="O98" s="60"/>
      <c r="P98" s="60"/>
      <c r="Q98" s="60"/>
      <c r="R98" s="60"/>
      <c r="S98" s="60"/>
      <c r="T98" s="60"/>
    </row>
    <row r="99" spans="1:20" x14ac:dyDescent="0.25">
      <c r="A99" s="143"/>
      <c r="B99" s="107"/>
      <c r="C99" s="158"/>
      <c r="D99" s="70"/>
      <c r="E99" s="146"/>
      <c r="F99" s="412"/>
      <c r="G99" s="413"/>
      <c r="H99" s="147"/>
      <c r="I99" s="60"/>
      <c r="J99" s="60"/>
      <c r="K99" s="60"/>
      <c r="L99" s="60"/>
      <c r="M99" s="60"/>
      <c r="N99" s="60"/>
      <c r="O99" s="60"/>
      <c r="P99" s="60"/>
      <c r="Q99" s="60"/>
      <c r="R99" s="60"/>
      <c r="S99" s="60"/>
      <c r="T99" s="60"/>
    </row>
    <row r="100" spans="1:20" ht="28.8" x14ac:dyDescent="0.25">
      <c r="A100" s="143"/>
      <c r="B100" s="107" t="s">
        <v>40</v>
      </c>
      <c r="C100" s="158" t="s">
        <v>384</v>
      </c>
      <c r="D100" s="70" t="s">
        <v>7</v>
      </c>
      <c r="E100" s="146">
        <f>E47*2400/1000</f>
        <v>259.2</v>
      </c>
      <c r="F100" s="412"/>
      <c r="G100" s="413"/>
      <c r="H100" s="147"/>
      <c r="I100" s="60"/>
      <c r="J100" s="60"/>
      <c r="K100" s="60"/>
      <c r="L100" s="60"/>
      <c r="M100" s="60"/>
      <c r="N100" s="60"/>
      <c r="O100" s="60"/>
      <c r="P100" s="60"/>
      <c r="Q100" s="60"/>
      <c r="R100" s="60"/>
      <c r="S100" s="60"/>
      <c r="T100" s="60"/>
    </row>
    <row r="101" spans="1:20" x14ac:dyDescent="0.25">
      <c r="A101" s="143"/>
      <c r="B101" s="107"/>
      <c r="C101" s="158"/>
      <c r="D101" s="70"/>
      <c r="E101" s="146"/>
      <c r="F101" s="412"/>
      <c r="G101" s="413"/>
      <c r="H101" s="147"/>
      <c r="I101" s="60"/>
      <c r="J101" s="60"/>
      <c r="K101" s="60"/>
      <c r="L101" s="60"/>
      <c r="M101" s="60"/>
      <c r="N101" s="60"/>
      <c r="O101" s="60"/>
      <c r="P101" s="60"/>
      <c r="Q101" s="60"/>
      <c r="R101" s="60"/>
      <c r="S101" s="60"/>
      <c r="T101" s="60"/>
    </row>
    <row r="102" spans="1:20" ht="15.6" x14ac:dyDescent="0.25">
      <c r="A102" s="143"/>
      <c r="B102" s="107" t="s">
        <v>37</v>
      </c>
      <c r="C102" s="158" t="s">
        <v>385</v>
      </c>
      <c r="D102" s="70" t="s">
        <v>7</v>
      </c>
      <c r="E102" s="146">
        <f>E49*2400/1000</f>
        <v>129.6</v>
      </c>
      <c r="F102" s="412"/>
      <c r="G102" s="413"/>
      <c r="H102" s="147"/>
      <c r="I102" s="60"/>
      <c r="J102" s="60"/>
      <c r="K102" s="60"/>
      <c r="L102" s="60"/>
      <c r="M102" s="60"/>
      <c r="N102" s="60"/>
      <c r="O102" s="60"/>
      <c r="P102" s="60"/>
      <c r="Q102" s="60"/>
      <c r="R102" s="60"/>
      <c r="S102" s="60"/>
      <c r="T102" s="60"/>
    </row>
    <row r="103" spans="1:20" x14ac:dyDescent="0.25">
      <c r="A103" s="143"/>
      <c r="B103" s="107"/>
      <c r="C103" s="158"/>
      <c r="D103" s="70"/>
      <c r="E103" s="146"/>
      <c r="F103" s="412"/>
      <c r="G103" s="413"/>
      <c r="H103" s="147"/>
      <c r="I103" s="60"/>
      <c r="J103" s="60"/>
      <c r="K103" s="60"/>
      <c r="L103" s="60"/>
      <c r="M103" s="60"/>
      <c r="N103" s="60"/>
      <c r="O103" s="60"/>
      <c r="P103" s="60"/>
      <c r="Q103" s="60"/>
      <c r="R103" s="60"/>
      <c r="S103" s="60"/>
      <c r="T103" s="60"/>
    </row>
    <row r="104" spans="1:20" ht="26.4" x14ac:dyDescent="0.25">
      <c r="A104" s="143"/>
      <c r="B104" s="107" t="s">
        <v>394</v>
      </c>
      <c r="C104" s="158" t="s">
        <v>423</v>
      </c>
      <c r="D104" s="70"/>
      <c r="E104" s="146"/>
      <c r="F104" s="412"/>
      <c r="G104" s="413"/>
      <c r="H104" s="147"/>
      <c r="I104" s="60"/>
      <c r="J104" s="60"/>
      <c r="K104" s="60"/>
      <c r="L104" s="60"/>
      <c r="M104" s="60"/>
      <c r="N104" s="60"/>
      <c r="O104" s="60"/>
      <c r="P104" s="60"/>
      <c r="Q104" s="60"/>
      <c r="R104" s="60"/>
      <c r="S104" s="60"/>
      <c r="T104" s="60"/>
    </row>
    <row r="105" spans="1:20" x14ac:dyDescent="0.25">
      <c r="A105" s="143"/>
      <c r="B105" s="107"/>
      <c r="C105" s="158"/>
      <c r="D105" s="70"/>
      <c r="E105" s="146"/>
      <c r="F105" s="412"/>
      <c r="G105" s="413"/>
      <c r="H105" s="147"/>
      <c r="I105" s="60"/>
      <c r="J105" s="60"/>
      <c r="K105" s="60"/>
      <c r="L105" s="60"/>
      <c r="M105" s="60"/>
      <c r="N105" s="60"/>
      <c r="O105" s="60"/>
      <c r="P105" s="60"/>
      <c r="Q105" s="60"/>
      <c r="R105" s="60"/>
      <c r="S105" s="60"/>
      <c r="T105" s="60"/>
    </row>
    <row r="106" spans="1:20" ht="28.8" x14ac:dyDescent="0.25">
      <c r="A106" s="143"/>
      <c r="B106" s="107" t="s">
        <v>34</v>
      </c>
      <c r="C106" s="158" t="s">
        <v>382</v>
      </c>
      <c r="D106" s="70" t="s">
        <v>7</v>
      </c>
      <c r="E106" s="146">
        <f>1950/1000*E63</f>
        <v>526.5</v>
      </c>
      <c r="F106" s="412"/>
      <c r="G106" s="413"/>
      <c r="H106" s="147"/>
      <c r="I106" s="60"/>
      <c r="J106" s="60"/>
      <c r="K106" s="60"/>
      <c r="L106" s="60"/>
      <c r="M106" s="60"/>
      <c r="N106" s="60"/>
      <c r="O106" s="60"/>
      <c r="P106" s="60"/>
      <c r="Q106" s="60"/>
      <c r="R106" s="60"/>
      <c r="S106" s="60"/>
      <c r="T106" s="60"/>
    </row>
    <row r="107" spans="1:20" x14ac:dyDescent="0.25">
      <c r="A107" s="143"/>
      <c r="B107" s="107"/>
      <c r="C107" s="158"/>
      <c r="D107" s="70"/>
      <c r="E107" s="146"/>
      <c r="F107" s="412"/>
      <c r="G107" s="413"/>
      <c r="H107" s="147"/>
      <c r="I107" s="60"/>
      <c r="J107" s="60"/>
      <c r="K107" s="60"/>
      <c r="L107" s="60"/>
      <c r="M107" s="60"/>
      <c r="N107" s="60"/>
      <c r="O107" s="60"/>
      <c r="P107" s="60"/>
      <c r="Q107" s="60"/>
      <c r="R107" s="60"/>
      <c r="S107" s="60"/>
      <c r="T107" s="60"/>
    </row>
    <row r="108" spans="1:20" ht="28.8" x14ac:dyDescent="0.25">
      <c r="A108" s="143"/>
      <c r="B108" s="107" t="s">
        <v>35</v>
      </c>
      <c r="C108" s="158" t="s">
        <v>383</v>
      </c>
      <c r="D108" s="70" t="s">
        <v>7</v>
      </c>
      <c r="E108" s="146">
        <f>1950/1000*E64</f>
        <v>315.89999999999998</v>
      </c>
      <c r="F108" s="412"/>
      <c r="G108" s="413"/>
      <c r="H108" s="147"/>
      <c r="I108" s="60"/>
      <c r="J108" s="60"/>
      <c r="K108" s="60"/>
      <c r="L108" s="60"/>
      <c r="M108" s="60"/>
      <c r="N108" s="60"/>
      <c r="O108" s="60"/>
      <c r="P108" s="60"/>
      <c r="Q108" s="60"/>
      <c r="R108" s="60"/>
      <c r="S108" s="60"/>
      <c r="T108" s="60"/>
    </row>
    <row r="109" spans="1:20" x14ac:dyDescent="0.25">
      <c r="A109" s="143"/>
      <c r="B109" s="107"/>
      <c r="C109" s="158"/>
      <c r="D109" s="70"/>
      <c r="E109" s="146"/>
      <c r="F109" s="412"/>
      <c r="G109" s="413"/>
      <c r="H109" s="147"/>
      <c r="I109" s="60"/>
      <c r="J109" s="60"/>
      <c r="K109" s="60"/>
      <c r="L109" s="60"/>
      <c r="M109" s="60"/>
      <c r="N109" s="60"/>
      <c r="O109" s="60"/>
      <c r="P109" s="60"/>
      <c r="Q109" s="60"/>
      <c r="R109" s="60"/>
      <c r="S109" s="60"/>
      <c r="T109" s="60"/>
    </row>
    <row r="110" spans="1:20" ht="28.8" x14ac:dyDescent="0.25">
      <c r="B110" s="107" t="s">
        <v>40</v>
      </c>
      <c r="C110" s="158" t="s">
        <v>384</v>
      </c>
      <c r="D110" s="70" t="s">
        <v>7</v>
      </c>
      <c r="E110" s="146">
        <f>1950/1000*E76</f>
        <v>157.94999999999999</v>
      </c>
      <c r="F110" s="412"/>
      <c r="G110" s="413"/>
      <c r="H110" s="38"/>
      <c r="I110" s="60"/>
      <c r="J110" s="60"/>
      <c r="K110" s="60"/>
      <c r="L110" s="60"/>
      <c r="M110" s="60"/>
      <c r="N110" s="60"/>
      <c r="O110" s="60"/>
      <c r="P110" s="60"/>
      <c r="Q110" s="60"/>
      <c r="R110" s="60"/>
      <c r="S110" s="60"/>
      <c r="T110" s="60"/>
    </row>
    <row r="111" spans="1:20" x14ac:dyDescent="0.25">
      <c r="B111" s="107"/>
      <c r="C111" s="158"/>
      <c r="D111" s="70"/>
      <c r="E111" s="146"/>
      <c r="F111" s="412"/>
      <c r="G111" s="413"/>
      <c r="H111" s="38"/>
      <c r="I111" s="60"/>
      <c r="J111" s="60"/>
      <c r="K111" s="60"/>
      <c r="L111" s="60"/>
      <c r="M111" s="60"/>
      <c r="N111" s="60"/>
      <c r="O111" s="60"/>
      <c r="P111" s="60"/>
      <c r="Q111" s="60"/>
      <c r="R111" s="60"/>
      <c r="S111" s="60"/>
      <c r="T111" s="60"/>
    </row>
    <row r="112" spans="1:20" ht="15.6" x14ac:dyDescent="0.25">
      <c r="B112" s="107" t="s">
        <v>37</v>
      </c>
      <c r="C112" s="158" t="s">
        <v>385</v>
      </c>
      <c r="D112" s="70" t="s">
        <v>7</v>
      </c>
      <c r="E112" s="146">
        <f>1950/1000*E78</f>
        <v>58.5</v>
      </c>
      <c r="F112" s="412"/>
      <c r="G112" s="413"/>
      <c r="H112" s="38"/>
      <c r="I112" s="60"/>
      <c r="J112" s="60"/>
      <c r="K112" s="60"/>
      <c r="L112" s="60"/>
      <c r="M112" s="60"/>
      <c r="N112" s="60"/>
      <c r="O112" s="60"/>
      <c r="P112" s="60"/>
      <c r="Q112" s="60"/>
      <c r="R112" s="60"/>
      <c r="S112" s="60"/>
      <c r="T112" s="60"/>
    </row>
    <row r="113" spans="1:20" x14ac:dyDescent="0.25">
      <c r="B113" s="144"/>
      <c r="C113" s="145"/>
      <c r="D113" s="146"/>
      <c r="E113" s="146"/>
      <c r="F113" s="412"/>
      <c r="G113" s="413"/>
      <c r="H113" s="38"/>
      <c r="I113" s="60"/>
      <c r="J113" s="60"/>
      <c r="K113" s="60"/>
      <c r="L113" s="60"/>
      <c r="M113" s="60"/>
      <c r="N113" s="60"/>
      <c r="O113" s="60"/>
      <c r="P113" s="60"/>
      <c r="Q113" s="60"/>
      <c r="R113" s="60"/>
      <c r="S113" s="60"/>
      <c r="T113" s="60"/>
    </row>
    <row r="114" spans="1:20" x14ac:dyDescent="0.25">
      <c r="B114" s="43"/>
      <c r="C114" s="14"/>
      <c r="D114" s="21"/>
      <c r="E114" s="21"/>
      <c r="F114" s="427"/>
      <c r="G114" s="413"/>
      <c r="H114" s="38"/>
      <c r="I114" s="60"/>
      <c r="J114" s="60"/>
      <c r="K114" s="60"/>
      <c r="L114" s="60"/>
      <c r="M114" s="60"/>
      <c r="N114" s="60"/>
      <c r="O114" s="60"/>
      <c r="P114" s="60"/>
      <c r="Q114" s="60"/>
      <c r="R114" s="60"/>
      <c r="S114" s="60"/>
      <c r="T114" s="60"/>
    </row>
    <row r="115" spans="1:20" x14ac:dyDescent="0.25">
      <c r="A115" s="27"/>
      <c r="B115" s="64" t="str">
        <f>B65</f>
        <v>C8.8</v>
      </c>
      <c r="C115" s="29" t="str">
        <f>"TOTAL CARRIED FORWARD"&amp;IF(G115=G$1," TO SUMMARY (Page C"&amp;Page_A&amp;")","")</f>
        <v>TOTAL CARRIED FORWARD TO SUMMARY (Page C50)</v>
      </c>
      <c r="D115" s="30"/>
      <c r="E115" s="277"/>
      <c r="F115" s="415"/>
      <c r="G115" s="416"/>
      <c r="H115" s="32"/>
      <c r="I115" s="60"/>
      <c r="J115" s="60"/>
      <c r="K115" s="60"/>
      <c r="L115" s="60"/>
      <c r="M115" s="60"/>
      <c r="N115" s="60"/>
      <c r="O115" s="60"/>
      <c r="P115" s="60"/>
      <c r="Q115" s="60"/>
      <c r="R115" s="60"/>
      <c r="S115" s="60"/>
      <c r="T115" s="60"/>
    </row>
  </sheetData>
  <sheetProtection algorithmName="SHA-512" hashValue="j7c0dhjohDwK7DN3EOMc25HFjePoHsiSqxlWzUcewCF5HenFqdFpM6Wta7l8zYurzKmG6YS7EUGot0Ane2EX5w==" saltValue="4rGUbTBm0Fg/GRRPsz5znw==" spinCount="100000" sheet="1" objects="1" scenarios="1"/>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45"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F76:G113</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H21"/>
  <sheetViews>
    <sheetView view="pageLayout" topLeftCell="A58" zoomScale="70" zoomScaleNormal="125" zoomScaleSheetLayoutView="100" zoomScalePageLayoutView="70" workbookViewId="0">
      <selection activeCell="F26" sqref="F26"/>
    </sheetView>
  </sheetViews>
  <sheetFormatPr defaultColWidth="6.88671875" defaultRowHeight="13.2" x14ac:dyDescent="0.25"/>
  <cols>
    <col min="1" max="1" width="0.88671875" style="65" customWidth="1"/>
    <col min="2" max="2" width="11.6640625" style="69" customWidth="1"/>
    <col min="3" max="3" width="45.6640625" style="68" customWidth="1"/>
    <col min="4" max="4" width="13.6640625" style="116" customWidth="1"/>
    <col min="5" max="5" width="15.6640625" style="116" customWidth="1"/>
    <col min="6" max="6" width="15.6640625" style="65" customWidth="1"/>
    <col min="7" max="7" width="15.6640625" style="66" customWidth="1"/>
    <col min="8" max="8" width="0.88671875" style="66" customWidth="1"/>
    <col min="9" max="16384" width="6.88671875" style="65"/>
  </cols>
  <sheetData>
    <row r="1" spans="2:8" x14ac:dyDescent="0.25">
      <c r="G1" s="66">
        <f>MAX(G5:G21)</f>
        <v>0</v>
      </c>
    </row>
    <row r="2" spans="2:8" x14ac:dyDescent="0.25">
      <c r="B2" s="2" t="str">
        <f>Client1</f>
        <v>Province of KwaZulu-Natal</v>
      </c>
      <c r="E2" s="468" t="str">
        <f>"Contract No. "&amp;ContractNo</f>
        <v>Contract No. ZNB01216/00000/00/PMC/INF/21/T</v>
      </c>
      <c r="F2" s="468"/>
      <c r="G2" s="468"/>
    </row>
    <row r="3" spans="2:8" x14ac:dyDescent="0.25">
      <c r="B3" s="92" t="str">
        <f>Client2</f>
        <v>Department of Transport</v>
      </c>
    </row>
    <row r="4" spans="2:8" x14ac:dyDescent="0.25">
      <c r="B4" s="89"/>
      <c r="C4" s="89"/>
      <c r="D4" s="90"/>
      <c r="E4" s="90"/>
      <c r="F4" s="159"/>
      <c r="G4" s="160"/>
    </row>
    <row r="5" spans="2:8" x14ac:dyDescent="0.25">
      <c r="B5" s="458" t="s">
        <v>8</v>
      </c>
      <c r="C5" s="459"/>
      <c r="D5" s="459"/>
      <c r="E5" s="459"/>
      <c r="F5" s="459"/>
      <c r="G5" s="449" t="str">
        <f>"CHAPTER "&amp;B11</f>
        <v>CHAPTER C9.1</v>
      </c>
      <c r="H5" s="275"/>
    </row>
    <row r="6" spans="2:8" ht="7.5" customHeight="1" x14ac:dyDescent="0.25">
      <c r="B6" s="460" t="str">
        <f>ContractDescription</f>
        <v>PROVISION OF ROUTINE AND SAFETY MAINTENANCE ON VARIOUS ROADS WITHIN THE IMPENDLE ZONE -  VULINDLELA AREA OFFICE</v>
      </c>
      <c r="C6" s="469"/>
      <c r="D6" s="469"/>
      <c r="E6" s="469"/>
      <c r="F6" s="469"/>
      <c r="G6" s="451"/>
      <c r="H6" s="117"/>
    </row>
    <row r="7" spans="2:8" ht="12.75" customHeight="1" x14ac:dyDescent="0.25">
      <c r="B7" s="460"/>
      <c r="C7" s="469"/>
      <c r="D7" s="469"/>
      <c r="E7" s="469"/>
      <c r="F7" s="469"/>
      <c r="G7" s="451"/>
      <c r="H7" s="117"/>
    </row>
    <row r="8" spans="2:8" ht="7.5" customHeight="1" x14ac:dyDescent="0.25">
      <c r="B8" s="462"/>
      <c r="C8" s="463"/>
      <c r="D8" s="463"/>
      <c r="E8" s="463"/>
      <c r="F8" s="463"/>
      <c r="G8" s="453"/>
      <c r="H8" s="117"/>
    </row>
    <row r="9" spans="2:8" s="9" customFormat="1" ht="24.9" customHeight="1" x14ac:dyDescent="0.25">
      <c r="B9" s="10" t="s">
        <v>0</v>
      </c>
      <c r="C9" s="11" t="s">
        <v>1</v>
      </c>
      <c r="D9" s="11" t="s">
        <v>2</v>
      </c>
      <c r="E9" s="11" t="s">
        <v>3</v>
      </c>
      <c r="F9" s="11" t="s">
        <v>4</v>
      </c>
      <c r="G9" s="11" t="s">
        <v>5</v>
      </c>
      <c r="H9" s="276"/>
    </row>
    <row r="10" spans="2:8" x14ac:dyDescent="0.25">
      <c r="B10" s="161"/>
      <c r="C10" s="158"/>
      <c r="D10" s="76"/>
      <c r="E10" s="76"/>
      <c r="F10" s="77"/>
      <c r="G10" s="17" t="str">
        <f>IF(D10="","",E10*F10)</f>
        <v/>
      </c>
      <c r="H10" s="18"/>
    </row>
    <row r="11" spans="2:8" x14ac:dyDescent="0.25">
      <c r="B11" s="55" t="s">
        <v>408</v>
      </c>
      <c r="C11" s="20" t="s">
        <v>409</v>
      </c>
      <c r="D11" s="70"/>
      <c r="E11" s="70"/>
      <c r="F11" s="75"/>
      <c r="G11" s="23" t="str">
        <f>IF(D11="","",E11*F11)</f>
        <v/>
      </c>
      <c r="H11" s="38"/>
    </row>
    <row r="12" spans="2:8" x14ac:dyDescent="0.25">
      <c r="B12" s="107"/>
      <c r="C12" s="158"/>
      <c r="D12" s="70"/>
      <c r="E12" s="70"/>
      <c r="F12" s="75"/>
      <c r="G12" s="23" t="str">
        <f>IF(D12="","",E12*F12)</f>
        <v/>
      </c>
      <c r="H12" s="38"/>
    </row>
    <row r="13" spans="2:8" x14ac:dyDescent="0.25">
      <c r="B13" s="55" t="s">
        <v>410</v>
      </c>
      <c r="C13" s="20" t="s">
        <v>411</v>
      </c>
      <c r="D13" s="70"/>
      <c r="E13" s="70"/>
      <c r="F13" s="75"/>
      <c r="G13" s="23" t="str">
        <f>IF(D13="","",E13*F13)</f>
        <v/>
      </c>
      <c r="H13" s="38"/>
    </row>
    <row r="14" spans="2:8" x14ac:dyDescent="0.25">
      <c r="B14" s="107"/>
      <c r="C14" s="158"/>
      <c r="D14" s="70"/>
      <c r="E14" s="70"/>
      <c r="F14" s="75"/>
      <c r="G14" s="23" t="str">
        <f t="shared" ref="G14:G16" si="0">IF(D14="","",E14*F14)</f>
        <v/>
      </c>
      <c r="H14" s="38"/>
    </row>
    <row r="15" spans="2:8" x14ac:dyDescent="0.25">
      <c r="B15" s="107" t="s">
        <v>412</v>
      </c>
      <c r="C15" s="158" t="s">
        <v>413</v>
      </c>
      <c r="D15" s="70"/>
      <c r="E15" s="22"/>
      <c r="F15" s="16"/>
      <c r="G15" s="23" t="str">
        <f t="shared" si="0"/>
        <v/>
      </c>
      <c r="H15" s="38"/>
    </row>
    <row r="16" spans="2:8" x14ac:dyDescent="0.25">
      <c r="B16" s="107"/>
      <c r="C16" s="158"/>
      <c r="D16" s="70"/>
      <c r="E16" s="22"/>
      <c r="F16" s="16"/>
      <c r="G16" s="23" t="str">
        <f t="shared" si="0"/>
        <v/>
      </c>
      <c r="H16" s="38"/>
    </row>
    <row r="17" spans="2:8" ht="26.4" x14ac:dyDescent="0.25">
      <c r="B17" s="107" t="s">
        <v>414</v>
      </c>
      <c r="C17" s="158" t="s">
        <v>415</v>
      </c>
      <c r="D17" s="70" t="s">
        <v>138</v>
      </c>
      <c r="E17" s="70">
        <f>0.55*('C8.8'!E43+'C8.8'!E45+'C8.8'!E47+'C8.8'!E49)/0.04</f>
        <v>14850</v>
      </c>
      <c r="F17" s="412"/>
      <c r="G17" s="413"/>
      <c r="H17" s="38"/>
    </row>
    <row r="18" spans="2:8" x14ac:dyDescent="0.25">
      <c r="B18" s="107"/>
      <c r="C18" s="158"/>
      <c r="D18" s="70"/>
      <c r="E18" s="70"/>
      <c r="F18" s="412"/>
      <c r="G18" s="413"/>
      <c r="H18" s="38"/>
    </row>
    <row r="19" spans="2:8" ht="26.4" x14ac:dyDescent="0.25">
      <c r="B19" s="107" t="s">
        <v>416</v>
      </c>
      <c r="C19" s="158" t="s">
        <v>417</v>
      </c>
      <c r="D19" s="70" t="s">
        <v>138</v>
      </c>
      <c r="E19" s="70">
        <f>0.05*E17</f>
        <v>742.5</v>
      </c>
      <c r="F19" s="412"/>
      <c r="G19" s="413"/>
      <c r="H19" s="38"/>
    </row>
    <row r="20" spans="2:8" x14ac:dyDescent="0.25">
      <c r="B20" s="107"/>
      <c r="C20" s="158"/>
      <c r="D20" s="70"/>
      <c r="E20" s="70"/>
      <c r="F20" s="427"/>
      <c r="G20" s="413"/>
      <c r="H20" s="38"/>
    </row>
    <row r="21" spans="2:8" s="27" customFormat="1" ht="22.5" customHeight="1" x14ac:dyDescent="0.25">
      <c r="B21" s="28" t="s">
        <v>408</v>
      </c>
      <c r="C21" s="365" t="str">
        <f>"TOTAL CARRIED FORWARD"&amp;IF(G21=G$1," TO SUMMARY (Page C"&amp;Page_A&amp;")","")</f>
        <v>TOTAL CARRIED FORWARD TO SUMMARY (Page C50)</v>
      </c>
      <c r="D21" s="30"/>
      <c r="E21" s="277"/>
      <c r="F21" s="415"/>
      <c r="G21" s="416"/>
      <c r="H21" s="32"/>
    </row>
  </sheetData>
  <sheetProtection algorithmName="SHA-512" hashValue="0t1na0G9i7YRBzgnD/jppKkpO/D2vPm2QxkW2uvE/RtaDBcoC8bZXDivA47llfgrwEOoZe4ru5XaujX1lODojA==" saltValue="PT+Pc+vfZW2FfHYnxoP/5w=="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47"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N39"/>
  <sheetViews>
    <sheetView view="pageLayout" topLeftCell="A58" zoomScale="55" zoomScaleNormal="125" zoomScaleSheetLayoutView="100" zoomScalePageLayoutView="55" workbookViewId="0">
      <selection activeCell="F26" sqref="F26"/>
    </sheetView>
  </sheetViews>
  <sheetFormatPr defaultColWidth="8.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8.88671875" style="1"/>
    <col min="11" max="11" width="10.6640625" style="1" bestFit="1" customWidth="1"/>
    <col min="12" max="16384" width="8.88671875" style="1"/>
  </cols>
  <sheetData>
    <row r="1" spans="2:14" x14ac:dyDescent="0.25">
      <c r="G1" s="162">
        <f>MAX(G9:G422)</f>
        <v>0</v>
      </c>
    </row>
    <row r="2" spans="2:14" x14ac:dyDescent="0.25">
      <c r="B2" s="2" t="str">
        <f>Client1</f>
        <v>Province of KwaZulu-Natal</v>
      </c>
      <c r="E2" s="468" t="str">
        <f>"Contract No. "&amp;ContractNo</f>
        <v>Contract No. ZNB01216/00000/00/PMC/INF/21/T</v>
      </c>
      <c r="F2" s="468"/>
      <c r="G2" s="468"/>
      <c r="J2" s="385"/>
      <c r="K2" s="385"/>
      <c r="L2" s="385"/>
      <c r="M2" s="386"/>
      <c r="N2" s="372"/>
    </row>
    <row r="3" spans="2:14" x14ac:dyDescent="0.25">
      <c r="B3" s="333" t="str">
        <f>Client2</f>
        <v>Department of Transport</v>
      </c>
      <c r="J3" s="372"/>
      <c r="K3" s="372"/>
      <c r="L3" s="372"/>
      <c r="M3" s="372"/>
      <c r="N3" s="372"/>
    </row>
    <row r="4" spans="2:14" x14ac:dyDescent="0.25">
      <c r="B4" s="3"/>
      <c r="J4" s="372"/>
      <c r="K4" s="372"/>
      <c r="L4" s="372"/>
      <c r="M4" s="372"/>
      <c r="N4" s="372"/>
    </row>
    <row r="5" spans="2:14" ht="12.75" customHeight="1" x14ac:dyDescent="0.25">
      <c r="B5" s="458" t="s">
        <v>8</v>
      </c>
      <c r="C5" s="459"/>
      <c r="D5" s="459"/>
      <c r="E5" s="459"/>
      <c r="F5" s="459"/>
      <c r="G5" s="464" t="str">
        <f>"CHAPTER "&amp;B11</f>
        <v>CHAPTER C11.6</v>
      </c>
      <c r="H5" s="332"/>
      <c r="J5" s="372"/>
      <c r="K5" s="372"/>
      <c r="L5" s="372"/>
      <c r="M5" s="372"/>
      <c r="N5" s="372"/>
    </row>
    <row r="6" spans="2:14" ht="7.5" customHeight="1" x14ac:dyDescent="0.25">
      <c r="B6" s="460" t="str">
        <f>ContractDescription</f>
        <v>PROVISION OF ROUTINE AND SAFETY MAINTENANCE ON VARIOUS ROADS WITHIN THE IMPENDLE ZONE -  VULINDLELA AREA OFFICE</v>
      </c>
      <c r="C6" s="461"/>
      <c r="D6" s="461"/>
      <c r="E6" s="461"/>
      <c r="F6" s="461"/>
      <c r="G6" s="465"/>
      <c r="H6" s="117"/>
      <c r="J6" s="372"/>
      <c r="K6" s="372"/>
      <c r="L6" s="372"/>
      <c r="M6" s="372"/>
      <c r="N6" s="372"/>
    </row>
    <row r="7" spans="2:14" ht="12.75" customHeight="1" x14ac:dyDescent="0.25">
      <c r="B7" s="460"/>
      <c r="C7" s="461"/>
      <c r="D7" s="461"/>
      <c r="E7" s="461"/>
      <c r="F7" s="461"/>
      <c r="G7" s="465"/>
      <c r="H7" s="117"/>
      <c r="J7" s="372"/>
      <c r="K7" s="372"/>
      <c r="L7" s="372"/>
      <c r="M7" s="372"/>
      <c r="N7" s="372"/>
    </row>
    <row r="8" spans="2:14" s="9" customFormat="1" ht="7.5" customHeight="1" x14ac:dyDescent="0.25">
      <c r="B8" s="462"/>
      <c r="C8" s="463"/>
      <c r="D8" s="463"/>
      <c r="E8" s="463"/>
      <c r="F8" s="463"/>
      <c r="G8" s="466"/>
      <c r="H8" s="334"/>
      <c r="J8" s="372"/>
      <c r="K8" s="372"/>
      <c r="L8" s="372"/>
      <c r="M8" s="372"/>
      <c r="N8" s="394"/>
    </row>
    <row r="9" spans="2:14" s="9" customFormat="1" ht="24.9" customHeight="1" x14ac:dyDescent="0.25">
      <c r="B9" s="10" t="s">
        <v>0</v>
      </c>
      <c r="C9" s="11" t="s">
        <v>1</v>
      </c>
      <c r="D9" s="11" t="s">
        <v>2</v>
      </c>
      <c r="E9" s="11" t="s">
        <v>3</v>
      </c>
      <c r="F9" s="11" t="s">
        <v>4</v>
      </c>
      <c r="G9" s="11" t="s">
        <v>5</v>
      </c>
      <c r="H9" s="334"/>
      <c r="J9" s="389"/>
      <c r="K9" s="389"/>
      <c r="L9" s="389"/>
      <c r="M9" s="389"/>
      <c r="N9" s="394"/>
    </row>
    <row r="10" spans="2:14" x14ac:dyDescent="0.25">
      <c r="B10" s="43"/>
      <c r="C10" s="14"/>
      <c r="D10" s="15"/>
      <c r="E10" s="15"/>
      <c r="F10" s="16"/>
      <c r="G10" s="23" t="str">
        <f>IF(D10="","",E10*F10)</f>
        <v/>
      </c>
      <c r="H10" s="18"/>
      <c r="J10" s="380"/>
      <c r="K10" s="380"/>
      <c r="L10" s="380"/>
      <c r="M10" s="380"/>
      <c r="N10" s="372"/>
    </row>
    <row r="11" spans="2:14" x14ac:dyDescent="0.25">
      <c r="B11" s="41" t="s">
        <v>212</v>
      </c>
      <c r="C11" s="20" t="s">
        <v>211</v>
      </c>
      <c r="D11" s="15"/>
      <c r="E11" s="15"/>
      <c r="F11" s="16"/>
      <c r="G11" s="23" t="str">
        <f>IF(D11="","",E11*F11)</f>
        <v/>
      </c>
      <c r="H11" s="18"/>
      <c r="J11" s="381"/>
      <c r="K11" s="381"/>
      <c r="L11" s="381"/>
      <c r="M11" s="381"/>
      <c r="N11" s="372"/>
    </row>
    <row r="12" spans="2:14" x14ac:dyDescent="0.25">
      <c r="B12" s="43"/>
      <c r="C12" s="14"/>
      <c r="D12" s="15"/>
      <c r="E12" s="15"/>
      <c r="F12" s="16"/>
      <c r="G12" s="23" t="str">
        <f>IF(D12="","",E12*F12)</f>
        <v/>
      </c>
      <c r="H12" s="18"/>
      <c r="J12" s="381"/>
      <c r="K12" s="381"/>
      <c r="L12" s="381"/>
      <c r="M12" s="381"/>
      <c r="N12" s="372"/>
    </row>
    <row r="13" spans="2:14" ht="52.8" x14ac:dyDescent="0.25">
      <c r="B13" s="49" t="s">
        <v>210</v>
      </c>
      <c r="C13" s="14" t="s">
        <v>209</v>
      </c>
      <c r="D13" s="15"/>
      <c r="E13" s="15"/>
      <c r="F13" s="16"/>
      <c r="G13" s="23" t="str">
        <f>IF(D13="","",E13*F13)</f>
        <v/>
      </c>
      <c r="H13" s="18"/>
      <c r="J13" s="391"/>
      <c r="K13" s="372"/>
      <c r="L13" s="391"/>
      <c r="M13" s="391"/>
      <c r="N13" s="372"/>
    </row>
    <row r="14" spans="2:14" x14ac:dyDescent="0.25">
      <c r="B14" s="43" t="s">
        <v>208</v>
      </c>
      <c r="C14" s="14" t="s">
        <v>207</v>
      </c>
      <c r="D14" s="21"/>
      <c r="E14" s="24"/>
      <c r="F14" s="16"/>
      <c r="G14" s="23" t="str">
        <f t="shared" ref="G14:G15" si="0">IF(D14="","",E14*F14)</f>
        <v/>
      </c>
      <c r="H14" s="18"/>
      <c r="J14" s="381"/>
      <c r="K14" s="372"/>
      <c r="L14" s="381"/>
      <c r="M14" s="381"/>
      <c r="N14" s="372"/>
    </row>
    <row r="15" spans="2:14" x14ac:dyDescent="0.25">
      <c r="B15" s="49"/>
      <c r="C15" s="14"/>
      <c r="D15" s="15"/>
      <c r="E15" s="15"/>
      <c r="F15" s="16"/>
      <c r="G15" s="23" t="str">
        <f t="shared" si="0"/>
        <v/>
      </c>
      <c r="H15" s="18"/>
      <c r="J15" s="381"/>
      <c r="K15" s="372"/>
      <c r="L15" s="381"/>
      <c r="M15" s="381"/>
      <c r="N15" s="372"/>
    </row>
    <row r="16" spans="2:14" ht="39.6" x14ac:dyDescent="0.25">
      <c r="B16" s="43" t="s">
        <v>34</v>
      </c>
      <c r="C16" s="14" t="s">
        <v>313</v>
      </c>
      <c r="D16" s="21" t="s">
        <v>33</v>
      </c>
      <c r="E16" s="15">
        <v>50</v>
      </c>
      <c r="F16" s="412"/>
      <c r="G16" s="413"/>
      <c r="H16" s="18"/>
      <c r="J16" s="379"/>
      <c r="K16" s="372"/>
      <c r="L16" s="381"/>
      <c r="M16" s="381"/>
      <c r="N16" s="372"/>
    </row>
    <row r="17" spans="2:14" x14ac:dyDescent="0.25">
      <c r="B17" s="49"/>
      <c r="C17" s="14"/>
      <c r="D17" s="15"/>
      <c r="E17" s="15"/>
      <c r="F17" s="412"/>
      <c r="G17" s="413"/>
      <c r="H17" s="18"/>
      <c r="J17" s="381"/>
      <c r="K17" s="372"/>
      <c r="L17" s="381"/>
      <c r="M17" s="381"/>
      <c r="N17" s="372"/>
    </row>
    <row r="18" spans="2:14" x14ac:dyDescent="0.25">
      <c r="B18" s="43" t="s">
        <v>206</v>
      </c>
      <c r="C18" s="26" t="s">
        <v>205</v>
      </c>
      <c r="D18" s="51"/>
      <c r="E18" s="15"/>
      <c r="F18" s="412"/>
      <c r="G18" s="413"/>
      <c r="H18" s="18"/>
      <c r="J18" s="381"/>
      <c r="K18" s="372"/>
      <c r="L18" s="381"/>
      <c r="M18" s="381"/>
      <c r="N18" s="372"/>
    </row>
    <row r="19" spans="2:14" x14ac:dyDescent="0.25">
      <c r="B19" s="49"/>
      <c r="C19" s="25"/>
      <c r="D19" s="51"/>
      <c r="E19" s="15"/>
      <c r="F19" s="412"/>
      <c r="G19" s="413"/>
      <c r="J19" s="381"/>
      <c r="K19" s="372"/>
      <c r="L19" s="381"/>
      <c r="M19" s="381"/>
      <c r="N19" s="372"/>
    </row>
    <row r="20" spans="2:14" ht="12" customHeight="1" x14ac:dyDescent="0.25">
      <c r="B20" s="49" t="s">
        <v>34</v>
      </c>
      <c r="C20" s="14" t="s">
        <v>313</v>
      </c>
      <c r="D20" s="21" t="s">
        <v>33</v>
      </c>
      <c r="E20" s="51"/>
      <c r="F20" s="412"/>
      <c r="G20" s="413"/>
      <c r="J20" s="379"/>
      <c r="K20" s="372"/>
      <c r="L20" s="381"/>
      <c r="M20" s="381"/>
      <c r="N20" s="372"/>
    </row>
    <row r="21" spans="2:14" x14ac:dyDescent="0.25">
      <c r="B21" s="43"/>
      <c r="C21" s="14"/>
      <c r="D21" s="15"/>
      <c r="E21" s="15"/>
      <c r="F21" s="412"/>
      <c r="G21" s="413"/>
      <c r="J21" s="381"/>
      <c r="K21" s="372"/>
      <c r="L21" s="381"/>
      <c r="M21" s="381"/>
      <c r="N21" s="372"/>
    </row>
    <row r="22" spans="2:14" x14ac:dyDescent="0.25">
      <c r="B22" s="43" t="s">
        <v>204</v>
      </c>
      <c r="C22" s="26" t="s">
        <v>203</v>
      </c>
      <c r="D22" s="15"/>
      <c r="E22" s="15"/>
      <c r="F22" s="412"/>
      <c r="G22" s="413"/>
      <c r="J22" s="381"/>
      <c r="K22" s="372"/>
      <c r="L22" s="381"/>
      <c r="M22" s="381"/>
      <c r="N22" s="372"/>
    </row>
    <row r="23" spans="2:14" x14ac:dyDescent="0.25">
      <c r="B23" s="43"/>
      <c r="C23" s="14"/>
      <c r="D23" s="15"/>
      <c r="E23" s="15"/>
      <c r="F23" s="412"/>
      <c r="G23" s="413"/>
      <c r="J23" s="381"/>
      <c r="K23" s="372"/>
      <c r="L23" s="381"/>
      <c r="M23" s="381"/>
      <c r="N23" s="372"/>
    </row>
    <row r="24" spans="2:14" ht="39.6" x14ac:dyDescent="0.25">
      <c r="B24" s="49" t="s">
        <v>34</v>
      </c>
      <c r="C24" s="14" t="s">
        <v>313</v>
      </c>
      <c r="D24" s="21" t="s">
        <v>33</v>
      </c>
      <c r="E24" s="186">
        <v>25</v>
      </c>
      <c r="F24" s="412"/>
      <c r="G24" s="413"/>
      <c r="J24" s="379"/>
      <c r="K24" s="372"/>
      <c r="L24" s="381"/>
      <c r="M24" s="381"/>
      <c r="N24" s="372"/>
    </row>
    <row r="25" spans="2:14" x14ac:dyDescent="0.25">
      <c r="B25" s="49"/>
      <c r="C25" s="14"/>
      <c r="D25" s="15"/>
      <c r="E25" s="24"/>
      <c r="F25" s="412"/>
      <c r="G25" s="413"/>
      <c r="J25" s="381"/>
      <c r="K25" s="372"/>
      <c r="L25" s="381"/>
      <c r="M25" s="381"/>
      <c r="N25" s="372"/>
    </row>
    <row r="26" spans="2:14" s="5" customFormat="1" ht="37.5" customHeight="1" x14ac:dyDescent="0.25">
      <c r="B26" s="43" t="s">
        <v>202</v>
      </c>
      <c r="C26" s="14" t="s">
        <v>201</v>
      </c>
      <c r="D26" s="21"/>
      <c r="E26" s="15"/>
      <c r="F26" s="412"/>
      <c r="G26" s="413"/>
      <c r="J26" s="381"/>
      <c r="K26" s="372"/>
      <c r="L26" s="381"/>
      <c r="M26" s="381"/>
      <c r="N26" s="409"/>
    </row>
    <row r="27" spans="2:14" s="5" customFormat="1" x14ac:dyDescent="0.25">
      <c r="B27" s="49"/>
      <c r="C27" s="14"/>
      <c r="D27" s="15"/>
      <c r="E27" s="15"/>
      <c r="F27" s="412"/>
      <c r="G27" s="413"/>
      <c r="J27" s="381"/>
      <c r="K27" s="372"/>
      <c r="L27" s="381"/>
      <c r="M27" s="381"/>
      <c r="N27" s="409"/>
    </row>
    <row r="28" spans="2:14" s="5" customFormat="1" ht="26.4" x14ac:dyDescent="0.25">
      <c r="B28" s="43" t="s">
        <v>200</v>
      </c>
      <c r="C28" s="26" t="s">
        <v>199</v>
      </c>
      <c r="D28" s="51"/>
      <c r="E28" s="15"/>
      <c r="F28" s="412"/>
      <c r="G28" s="413"/>
      <c r="J28" s="381"/>
      <c r="K28" s="372"/>
      <c r="L28" s="381"/>
      <c r="M28" s="381"/>
      <c r="N28" s="409"/>
    </row>
    <row r="29" spans="2:14" s="5" customFormat="1" x14ac:dyDescent="0.25">
      <c r="B29" s="49"/>
      <c r="C29" s="25"/>
      <c r="D29" s="51"/>
      <c r="E29" s="15"/>
      <c r="F29" s="412"/>
      <c r="G29" s="413"/>
      <c r="J29" s="381"/>
      <c r="K29" s="372"/>
      <c r="L29" s="381"/>
      <c r="M29" s="381"/>
      <c r="N29" s="409"/>
    </row>
    <row r="30" spans="2:14" s="5" customFormat="1" ht="39.6" x14ac:dyDescent="0.25">
      <c r="B30" s="80" t="s">
        <v>198</v>
      </c>
      <c r="C30" s="14" t="s">
        <v>197</v>
      </c>
      <c r="D30" s="21" t="s">
        <v>172</v>
      </c>
      <c r="E30" s="15">
        <v>15</v>
      </c>
      <c r="F30" s="412"/>
      <c r="G30" s="413"/>
      <c r="J30" s="379"/>
      <c r="K30" s="372"/>
      <c r="L30" s="381"/>
      <c r="M30" s="381"/>
      <c r="N30" s="409"/>
    </row>
    <row r="31" spans="2:14" s="5" customFormat="1" x14ac:dyDescent="0.25">
      <c r="B31" s="43"/>
      <c r="C31" s="14"/>
      <c r="D31" s="15"/>
      <c r="E31" s="15"/>
      <c r="F31" s="412"/>
      <c r="G31" s="413"/>
      <c r="J31" s="379"/>
      <c r="K31" s="372"/>
      <c r="L31" s="381"/>
      <c r="M31" s="381"/>
      <c r="N31" s="409"/>
    </row>
    <row r="32" spans="2:14" s="5" customFormat="1" x14ac:dyDescent="0.25">
      <c r="B32" s="43"/>
      <c r="C32" s="14"/>
      <c r="D32" s="15"/>
      <c r="E32" s="15"/>
      <c r="F32" s="412"/>
      <c r="G32" s="413"/>
      <c r="J32" s="381"/>
      <c r="K32" s="372"/>
      <c r="L32" s="381"/>
      <c r="M32" s="381"/>
      <c r="N32" s="409"/>
    </row>
    <row r="33" spans="2:14" s="5" customFormat="1" ht="26.4" x14ac:dyDescent="0.25">
      <c r="B33" s="43" t="s">
        <v>196</v>
      </c>
      <c r="C33" s="14" t="s">
        <v>195</v>
      </c>
      <c r="D33" s="21" t="s">
        <v>172</v>
      </c>
      <c r="E33" s="15">
        <v>5</v>
      </c>
      <c r="F33" s="412"/>
      <c r="G33" s="413"/>
      <c r="J33" s="381"/>
      <c r="K33" s="372"/>
      <c r="L33" s="381"/>
      <c r="M33" s="381"/>
      <c r="N33" s="409"/>
    </row>
    <row r="34" spans="2:14" s="5" customFormat="1" x14ac:dyDescent="0.25">
      <c r="B34" s="43"/>
      <c r="C34" s="14"/>
      <c r="D34" s="21"/>
      <c r="E34" s="51"/>
      <c r="F34" s="412"/>
      <c r="G34" s="413"/>
      <c r="J34" s="410"/>
      <c r="K34" s="372"/>
      <c r="L34" s="381"/>
      <c r="M34" s="381"/>
      <c r="N34" s="409"/>
    </row>
    <row r="35" spans="2:14" s="5" customFormat="1" x14ac:dyDescent="0.25">
      <c r="B35" s="43"/>
      <c r="C35" s="14"/>
      <c r="D35" s="155"/>
      <c r="E35" s="156"/>
      <c r="F35" s="412"/>
      <c r="G35" s="413"/>
      <c r="J35" s="381"/>
      <c r="K35" s="372"/>
      <c r="L35" s="381"/>
      <c r="M35" s="381"/>
      <c r="N35" s="409"/>
    </row>
    <row r="36" spans="2:14" s="5" customFormat="1" x14ac:dyDescent="0.25">
      <c r="B36" s="43"/>
      <c r="C36" s="14"/>
      <c r="D36" s="155"/>
      <c r="E36" s="156"/>
      <c r="F36" s="412"/>
      <c r="G36" s="413"/>
      <c r="J36" s="381"/>
      <c r="K36" s="372"/>
      <c r="L36" s="381"/>
      <c r="M36" s="381"/>
      <c r="N36" s="409"/>
    </row>
    <row r="37" spans="2:14" s="5" customFormat="1" x14ac:dyDescent="0.25">
      <c r="B37" s="43"/>
      <c r="C37" s="14"/>
      <c r="D37" s="155"/>
      <c r="E37" s="156"/>
      <c r="F37" s="412"/>
      <c r="G37" s="413"/>
      <c r="J37" s="381"/>
      <c r="K37" s="372"/>
      <c r="L37" s="381"/>
      <c r="M37" s="381"/>
      <c r="N37" s="409"/>
    </row>
    <row r="38" spans="2:14" s="27" customFormat="1" ht="19.5" customHeight="1" x14ac:dyDescent="0.25">
      <c r="B38" s="103" t="str">
        <f>$B$11</f>
        <v>C11.6</v>
      </c>
      <c r="C38" s="29" t="str">
        <f>"TOTAL CARRIED FORWARD"&amp;IF(G38=G$1," TO SUMMARY (Page C"&amp;Page_A&amp;")","")</f>
        <v>TOTAL CARRIED FORWARD TO SUMMARY (Page C50)</v>
      </c>
      <c r="D38" s="30"/>
      <c r="E38" s="277"/>
      <c r="F38" s="415"/>
      <c r="G38" s="416"/>
      <c r="H38" s="32"/>
      <c r="I38" s="5"/>
      <c r="J38" s="381"/>
      <c r="K38" s="372"/>
      <c r="L38" s="381"/>
      <c r="M38" s="381"/>
      <c r="N38" s="393"/>
    </row>
    <row r="39" spans="2:14" x14ac:dyDescent="0.25">
      <c r="J39" s="372"/>
      <c r="K39" s="372"/>
      <c r="L39" s="372"/>
      <c r="M39" s="372"/>
      <c r="N39" s="372"/>
    </row>
  </sheetData>
  <sheetProtection algorithmName="SHA-512" hashValue="NLALrjDjQg9273g/rCBx74mFStVVbmaX6CLap1VG6o8W0vd07GSZuM8Q4TxxqxaW4KOVEP7+Rp29WxT41qu98w==" saltValue="bpF0yXx4M0nLFr1TtsD4Wg=="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48" fitToHeight="0"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5465FF6B-1BD2-44FF-9DBE-A5092AA27BAB}">
            <xm:f>AND(Information!$C$8=FALSE,$D10&lt;&gt;"P C Sum",$D10&lt;&gt;"PC Sum",$D10&lt;&gt;"P Sum",$D10&lt;&gt;"Prov Sum")</xm:f>
            <x14:dxf>
              <font>
                <strike val="0"/>
                <color theme="0"/>
              </font>
              <numFmt numFmtId="4" formatCode="#,##0.00"/>
            </x14:dxf>
          </x14:cfRule>
          <xm:sqref>F10:G37</xm:sqref>
        </x14:conditionalFormatting>
        <x14:conditionalFormatting xmlns:xm="http://schemas.microsoft.com/office/excel/2006/main">
          <x14:cfRule type="expression" priority="4" id="{13B44075-5CEA-4D7B-9427-4089DA4E1A48}">
            <xm:f>AND(Information!$C$8=FALSE,$D38&lt;&gt;"P C Sum",$D38&lt;&gt;"PC Sum",$D38&lt;&gt;"P Sum",$D38&lt;&gt;"Prov Sum")</xm:f>
            <x14:dxf>
              <font>
                <strike val="0"/>
                <color theme="0"/>
              </font>
              <numFmt numFmtId="4" formatCode="#,##0.00"/>
            </x14:dxf>
          </x14:cfRule>
          <xm:sqref>G38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Q76"/>
  <sheetViews>
    <sheetView view="pageLayout" topLeftCell="A94" zoomScale="70" zoomScaleNormal="125" zoomScaleSheetLayoutView="100" zoomScalePageLayoutView="70" workbookViewId="0">
      <selection activeCell="G73" sqref="G73"/>
    </sheetView>
  </sheetViews>
  <sheetFormatPr defaultColWidth="8.88671875" defaultRowHeight="13.2" x14ac:dyDescent="0.25"/>
  <cols>
    <col min="1" max="1" width="0.88671875" style="65" customWidth="1"/>
    <col min="2" max="2" width="11.5546875" style="69" customWidth="1"/>
    <col min="3" max="3" width="45.5546875" style="68" customWidth="1"/>
    <col min="4" max="4" width="13.5546875" style="116" customWidth="1"/>
    <col min="5" max="5" width="15.5546875" style="116" customWidth="1"/>
    <col min="6" max="6" width="15.5546875" style="65" customWidth="1"/>
    <col min="7" max="7" width="15.5546875" style="66" customWidth="1"/>
    <col min="8" max="8" width="0.88671875" style="66" customWidth="1"/>
    <col min="9" max="10" width="8.88671875" style="65"/>
    <col min="11" max="11" width="11.33203125" style="65" bestFit="1" customWidth="1"/>
    <col min="12" max="16384" width="8.88671875" style="65"/>
  </cols>
  <sheetData>
    <row r="1" spans="2:17" x14ac:dyDescent="0.25">
      <c r="G1" s="314">
        <f>MAX(G9:G500)</f>
        <v>0</v>
      </c>
      <c r="I1" s="402"/>
      <c r="J1" s="402"/>
      <c r="K1" s="402"/>
      <c r="L1" s="402"/>
      <c r="M1" s="402"/>
      <c r="N1" s="402"/>
      <c r="O1" s="402"/>
      <c r="P1" s="402"/>
      <c r="Q1" s="402"/>
    </row>
    <row r="2" spans="2:17" x14ac:dyDescent="0.25">
      <c r="B2" s="2" t="str">
        <f>Client1</f>
        <v>Province of KwaZulu-Natal</v>
      </c>
      <c r="E2" s="468" t="str">
        <f>"Contract No. "&amp;ContractNo</f>
        <v>Contract No. ZNB01216/00000/00/PMC/INF/21/T</v>
      </c>
      <c r="F2" s="468"/>
      <c r="G2" s="468"/>
      <c r="I2" s="402"/>
      <c r="J2" s="411"/>
      <c r="K2" s="411"/>
      <c r="L2" s="411"/>
      <c r="M2" s="274"/>
      <c r="N2" s="402"/>
      <c r="O2" s="402"/>
      <c r="P2" s="402"/>
      <c r="Q2" s="402"/>
    </row>
    <row r="3" spans="2:17" x14ac:dyDescent="0.25">
      <c r="B3" s="92" t="str">
        <f>Client2</f>
        <v>Department of Transport</v>
      </c>
      <c r="I3" s="402"/>
      <c r="J3" s="402"/>
      <c r="K3" s="402"/>
      <c r="L3" s="402"/>
      <c r="M3" s="402"/>
      <c r="N3" s="402"/>
      <c r="O3" s="402"/>
      <c r="P3" s="402"/>
      <c r="Q3" s="402"/>
    </row>
    <row r="4" spans="2:17" x14ac:dyDescent="0.25">
      <c r="B4" s="68"/>
      <c r="I4" s="402"/>
      <c r="J4" s="402"/>
      <c r="K4" s="402"/>
      <c r="L4" s="402"/>
      <c r="M4" s="402"/>
      <c r="N4" s="402"/>
      <c r="O4" s="402"/>
      <c r="P4" s="402"/>
      <c r="Q4" s="402"/>
    </row>
    <row r="5" spans="2:17" ht="12.75" customHeight="1" x14ac:dyDescent="0.25">
      <c r="B5" s="458" t="s">
        <v>213</v>
      </c>
      <c r="C5" s="459"/>
      <c r="D5" s="459"/>
      <c r="E5" s="459"/>
      <c r="F5" s="459"/>
      <c r="G5" s="477" t="str">
        <f>"CHAPTER "&amp;B11</f>
        <v>CHAPTER C11.9</v>
      </c>
      <c r="H5" s="308"/>
      <c r="I5" s="402"/>
      <c r="J5" s="402"/>
      <c r="K5" s="402"/>
      <c r="L5" s="402"/>
      <c r="M5" s="402"/>
      <c r="N5" s="402"/>
      <c r="O5" s="402"/>
      <c r="P5" s="402"/>
      <c r="Q5" s="402"/>
    </row>
    <row r="6" spans="2:17" ht="7.5" customHeight="1" x14ac:dyDescent="0.25">
      <c r="B6" s="460" t="str">
        <f>ContractDescription</f>
        <v>PROVISION OF ROUTINE AND SAFETY MAINTENANCE ON VARIOUS ROADS WITHIN THE IMPENDLE ZONE -  VULINDLELA AREA OFFICE</v>
      </c>
      <c r="C6" s="469"/>
      <c r="D6" s="469"/>
      <c r="E6" s="469"/>
      <c r="F6" s="469"/>
      <c r="G6" s="478"/>
      <c r="H6" s="117"/>
      <c r="I6" s="402"/>
      <c r="J6" s="402"/>
      <c r="K6" s="402"/>
      <c r="L6" s="402"/>
      <c r="M6" s="402"/>
      <c r="N6" s="402"/>
      <c r="O6" s="402"/>
      <c r="P6" s="402"/>
      <c r="Q6" s="402"/>
    </row>
    <row r="7" spans="2:17" ht="12.75" customHeight="1" x14ac:dyDescent="0.25">
      <c r="B7" s="460"/>
      <c r="C7" s="469"/>
      <c r="D7" s="469"/>
      <c r="E7" s="469"/>
      <c r="F7" s="469"/>
      <c r="G7" s="478"/>
      <c r="H7" s="117"/>
      <c r="I7" s="402"/>
      <c r="J7" s="402"/>
      <c r="K7" s="402"/>
      <c r="L7" s="402"/>
      <c r="M7" s="402"/>
      <c r="N7" s="402"/>
      <c r="O7" s="402"/>
      <c r="P7" s="402"/>
      <c r="Q7" s="402"/>
    </row>
    <row r="8" spans="2:17" s="9" customFormat="1" ht="7.5" customHeight="1" x14ac:dyDescent="0.25">
      <c r="B8" s="462"/>
      <c r="C8" s="463"/>
      <c r="D8" s="463"/>
      <c r="E8" s="463"/>
      <c r="F8" s="463"/>
      <c r="G8" s="479"/>
      <c r="H8" s="310"/>
      <c r="I8" s="382"/>
      <c r="J8" s="402"/>
      <c r="K8" s="402"/>
      <c r="L8" s="402"/>
      <c r="M8" s="402"/>
      <c r="N8" s="382"/>
      <c r="O8" s="382"/>
      <c r="P8" s="382"/>
      <c r="Q8" s="382"/>
    </row>
    <row r="9" spans="2:17" s="9" customFormat="1" ht="24.9" customHeight="1" x14ac:dyDescent="0.25">
      <c r="B9" s="10" t="s">
        <v>0</v>
      </c>
      <c r="C9" s="11" t="s">
        <v>1</v>
      </c>
      <c r="D9" s="11" t="s">
        <v>2</v>
      </c>
      <c r="E9" s="11" t="s">
        <v>3</v>
      </c>
      <c r="F9" s="11" t="s">
        <v>4</v>
      </c>
      <c r="G9" s="11" t="s">
        <v>5</v>
      </c>
      <c r="H9" s="310"/>
      <c r="I9" s="382"/>
      <c r="J9" s="367"/>
      <c r="K9" s="367"/>
      <c r="L9" s="367"/>
      <c r="M9" s="367"/>
      <c r="N9" s="382"/>
      <c r="O9" s="382"/>
      <c r="P9" s="382"/>
      <c r="Q9" s="382"/>
    </row>
    <row r="10" spans="2:17" x14ac:dyDescent="0.25">
      <c r="B10" s="161"/>
      <c r="C10" s="158"/>
      <c r="D10" s="76"/>
      <c r="E10" s="76"/>
      <c r="F10" s="77"/>
      <c r="G10" s="23" t="str">
        <f t="shared" ref="G10:G14" si="0">IF(D10="","",E10*F10)</f>
        <v/>
      </c>
      <c r="H10" s="18"/>
      <c r="I10" s="402"/>
      <c r="J10" s="403"/>
      <c r="K10" s="403"/>
      <c r="L10" s="403"/>
      <c r="M10" s="403"/>
      <c r="N10" s="402"/>
      <c r="O10" s="402"/>
      <c r="P10" s="402"/>
      <c r="Q10" s="402"/>
    </row>
    <row r="11" spans="2:17" ht="26.4" x14ac:dyDescent="0.25">
      <c r="B11" s="55" t="s">
        <v>219</v>
      </c>
      <c r="C11" s="20" t="s">
        <v>218</v>
      </c>
      <c r="D11" s="76"/>
      <c r="E11" s="76"/>
      <c r="F11" s="16"/>
      <c r="G11" s="23" t="str">
        <f t="shared" si="0"/>
        <v/>
      </c>
      <c r="H11" s="18"/>
      <c r="I11" s="402"/>
      <c r="J11" s="406"/>
      <c r="K11" s="406"/>
      <c r="L11" s="406"/>
      <c r="M11" s="406"/>
      <c r="N11" s="402"/>
      <c r="O11" s="402"/>
      <c r="P11" s="402"/>
      <c r="Q11" s="402"/>
    </row>
    <row r="12" spans="2:17" x14ac:dyDescent="0.25">
      <c r="B12" s="107"/>
      <c r="C12" s="158"/>
      <c r="D12" s="76"/>
      <c r="E12" s="76"/>
      <c r="F12" s="16"/>
      <c r="G12" s="23" t="str">
        <f t="shared" si="0"/>
        <v/>
      </c>
      <c r="H12" s="18"/>
      <c r="I12" s="402"/>
      <c r="J12" s="406"/>
      <c r="K12" s="406"/>
      <c r="L12" s="406"/>
      <c r="M12" s="406"/>
      <c r="N12" s="402"/>
      <c r="O12" s="402"/>
      <c r="P12" s="402"/>
      <c r="Q12" s="402"/>
    </row>
    <row r="13" spans="2:17" x14ac:dyDescent="0.25">
      <c r="B13" s="288" t="s">
        <v>217</v>
      </c>
      <c r="C13" s="158" t="s">
        <v>216</v>
      </c>
      <c r="D13" s="76"/>
      <c r="E13" s="76"/>
      <c r="F13" s="16"/>
      <c r="G13" s="23" t="str">
        <f t="shared" si="0"/>
        <v/>
      </c>
      <c r="H13" s="18"/>
      <c r="I13" s="402"/>
      <c r="J13" s="378"/>
      <c r="K13" s="402"/>
      <c r="L13" s="378"/>
      <c r="M13" s="378"/>
      <c r="N13" s="402"/>
      <c r="O13" s="402"/>
      <c r="P13" s="402"/>
      <c r="Q13" s="402"/>
    </row>
    <row r="14" spans="2:17" x14ac:dyDescent="0.25">
      <c r="B14" s="288"/>
      <c r="C14" s="158"/>
      <c r="D14" s="76"/>
      <c r="E14" s="24"/>
      <c r="F14" s="16"/>
      <c r="G14" s="23" t="str">
        <f t="shared" si="0"/>
        <v/>
      </c>
      <c r="H14" s="18"/>
      <c r="I14" s="402"/>
      <c r="J14" s="406"/>
      <c r="K14" s="402"/>
      <c r="L14" s="406"/>
      <c r="M14" s="406"/>
      <c r="N14" s="402"/>
      <c r="O14" s="402"/>
      <c r="P14" s="402"/>
      <c r="Q14" s="402"/>
    </row>
    <row r="15" spans="2:17" x14ac:dyDescent="0.25">
      <c r="B15" s="107" t="s">
        <v>215</v>
      </c>
      <c r="C15" s="158" t="s">
        <v>214</v>
      </c>
      <c r="D15" s="70" t="s">
        <v>22</v>
      </c>
      <c r="E15" s="157">
        <v>100</v>
      </c>
      <c r="F15" s="412"/>
      <c r="G15" s="413"/>
      <c r="H15" s="18"/>
      <c r="I15" s="402"/>
      <c r="J15" s="406"/>
      <c r="K15" s="402"/>
      <c r="L15" s="406"/>
      <c r="M15" s="406"/>
      <c r="N15" s="402"/>
      <c r="O15" s="402"/>
      <c r="P15" s="402"/>
      <c r="Q15" s="402"/>
    </row>
    <row r="16" spans="2:17" x14ac:dyDescent="0.25">
      <c r="B16" s="288"/>
      <c r="C16" s="158"/>
      <c r="D16" s="76"/>
      <c r="E16" s="24"/>
      <c r="F16" s="412"/>
      <c r="G16" s="413"/>
      <c r="H16" s="50"/>
      <c r="I16" s="402"/>
      <c r="J16" s="406"/>
      <c r="K16" s="402"/>
      <c r="L16" s="406"/>
      <c r="M16" s="406"/>
      <c r="N16" s="402"/>
      <c r="O16" s="402"/>
      <c r="P16" s="402"/>
      <c r="Q16" s="402"/>
    </row>
    <row r="17" spans="2:17" x14ac:dyDescent="0.25">
      <c r="B17" s="107"/>
      <c r="C17" s="316"/>
      <c r="D17" s="70"/>
      <c r="E17" s="24"/>
      <c r="F17" s="412"/>
      <c r="G17" s="413"/>
      <c r="H17" s="322"/>
      <c r="I17" s="402"/>
      <c r="J17" s="406"/>
      <c r="K17" s="402"/>
      <c r="L17" s="406"/>
      <c r="M17" s="406"/>
      <c r="N17" s="402"/>
      <c r="O17" s="402"/>
      <c r="P17" s="402"/>
      <c r="Q17" s="402"/>
    </row>
    <row r="18" spans="2:17" x14ac:dyDescent="0.25">
      <c r="B18" s="288"/>
      <c r="C18" s="317"/>
      <c r="D18" s="318"/>
      <c r="E18" s="24"/>
      <c r="F18" s="412"/>
      <c r="G18" s="413"/>
      <c r="H18" s="322"/>
      <c r="I18" s="402"/>
      <c r="J18" s="406"/>
      <c r="K18" s="402"/>
      <c r="L18" s="406"/>
      <c r="M18" s="406"/>
      <c r="N18" s="402"/>
      <c r="O18" s="402"/>
      <c r="P18" s="402"/>
      <c r="Q18" s="402"/>
    </row>
    <row r="19" spans="2:17" x14ac:dyDescent="0.25">
      <c r="B19" s="107"/>
      <c r="C19" s="158"/>
      <c r="D19" s="70"/>
      <c r="E19" s="24"/>
      <c r="F19" s="412"/>
      <c r="G19" s="413"/>
      <c r="H19" s="322"/>
      <c r="I19" s="402"/>
      <c r="J19" s="406"/>
      <c r="K19" s="402"/>
      <c r="L19" s="406"/>
      <c r="M19" s="406"/>
      <c r="N19" s="402"/>
      <c r="O19" s="402"/>
      <c r="P19" s="402"/>
      <c r="Q19" s="402"/>
    </row>
    <row r="20" spans="2:17" x14ac:dyDescent="0.25">
      <c r="B20" s="288"/>
      <c r="C20" s="317"/>
      <c r="D20" s="318"/>
      <c r="E20" s="24"/>
      <c r="F20" s="412"/>
      <c r="G20" s="413"/>
      <c r="H20" s="322"/>
      <c r="I20" s="402"/>
      <c r="J20" s="406"/>
      <c r="K20" s="402"/>
      <c r="L20" s="406"/>
      <c r="M20" s="406"/>
      <c r="N20" s="402"/>
      <c r="O20" s="402"/>
      <c r="P20" s="402"/>
      <c r="Q20" s="402"/>
    </row>
    <row r="21" spans="2:17" x14ac:dyDescent="0.25">
      <c r="B21" s="107"/>
      <c r="C21" s="158"/>
      <c r="D21" s="70"/>
      <c r="E21" s="24"/>
      <c r="F21" s="412"/>
      <c r="G21" s="413"/>
      <c r="H21" s="322"/>
      <c r="I21" s="402"/>
      <c r="J21" s="406"/>
      <c r="K21" s="402"/>
      <c r="L21" s="406"/>
      <c r="M21" s="406"/>
      <c r="N21" s="402"/>
      <c r="O21" s="402"/>
      <c r="P21" s="402"/>
      <c r="Q21" s="402"/>
    </row>
    <row r="22" spans="2:17" x14ac:dyDescent="0.25">
      <c r="B22" s="107"/>
      <c r="C22" s="158"/>
      <c r="D22" s="70"/>
      <c r="E22" s="24"/>
      <c r="F22" s="412"/>
      <c r="G22" s="413"/>
      <c r="H22" s="322"/>
      <c r="I22" s="402"/>
      <c r="J22" s="406"/>
      <c r="K22" s="402"/>
      <c r="L22" s="406"/>
      <c r="M22" s="406"/>
      <c r="N22" s="402"/>
      <c r="O22" s="402"/>
      <c r="P22" s="402"/>
      <c r="Q22" s="402"/>
    </row>
    <row r="23" spans="2:17" x14ac:dyDescent="0.25">
      <c r="B23" s="107"/>
      <c r="C23" s="158"/>
      <c r="D23" s="70"/>
      <c r="E23" s="24"/>
      <c r="F23" s="412"/>
      <c r="G23" s="413"/>
      <c r="H23" s="322"/>
      <c r="I23" s="402"/>
      <c r="J23" s="406"/>
      <c r="K23" s="402"/>
      <c r="L23" s="406"/>
      <c r="M23" s="406"/>
      <c r="N23" s="402"/>
      <c r="O23" s="402"/>
      <c r="P23" s="402"/>
      <c r="Q23" s="402"/>
    </row>
    <row r="24" spans="2:17" x14ac:dyDescent="0.25">
      <c r="B24" s="107"/>
      <c r="C24" s="158"/>
      <c r="D24" s="70"/>
      <c r="E24" s="24"/>
      <c r="F24" s="412"/>
      <c r="G24" s="413"/>
      <c r="H24" s="322"/>
      <c r="I24" s="402"/>
      <c r="J24" s="406"/>
      <c r="K24" s="402"/>
      <c r="L24" s="406"/>
      <c r="M24" s="406"/>
      <c r="N24" s="402"/>
      <c r="O24" s="402"/>
      <c r="P24" s="402"/>
      <c r="Q24" s="402"/>
    </row>
    <row r="25" spans="2:17" x14ac:dyDescent="0.25">
      <c r="B25" s="107"/>
      <c r="C25" s="158"/>
      <c r="D25" s="70"/>
      <c r="E25" s="24"/>
      <c r="F25" s="412"/>
      <c r="G25" s="413"/>
      <c r="H25" s="322"/>
      <c r="I25" s="402"/>
      <c r="J25" s="406"/>
      <c r="K25" s="402"/>
      <c r="L25" s="406"/>
      <c r="M25" s="406"/>
      <c r="N25" s="402"/>
      <c r="O25" s="402"/>
      <c r="P25" s="402"/>
      <c r="Q25" s="402"/>
    </row>
    <row r="26" spans="2:17" x14ac:dyDescent="0.25">
      <c r="B26" s="107"/>
      <c r="C26" s="158"/>
      <c r="D26" s="70"/>
      <c r="E26" s="24"/>
      <c r="F26" s="412"/>
      <c r="G26" s="413"/>
      <c r="H26" s="322"/>
      <c r="I26" s="402"/>
      <c r="J26" s="406"/>
      <c r="K26" s="402"/>
      <c r="L26" s="406"/>
      <c r="M26" s="406"/>
      <c r="N26" s="402"/>
      <c r="O26" s="402"/>
      <c r="P26" s="402"/>
      <c r="Q26" s="402"/>
    </row>
    <row r="27" spans="2:17" x14ac:dyDescent="0.25">
      <c r="B27" s="107"/>
      <c r="C27" s="158"/>
      <c r="D27" s="70"/>
      <c r="E27" s="24"/>
      <c r="F27" s="412"/>
      <c r="G27" s="413"/>
      <c r="H27" s="322"/>
      <c r="I27" s="402"/>
      <c r="J27" s="406"/>
      <c r="K27" s="402"/>
      <c r="L27" s="406"/>
      <c r="M27" s="406"/>
      <c r="N27" s="402"/>
      <c r="O27" s="402"/>
      <c r="P27" s="402"/>
      <c r="Q27" s="402"/>
    </row>
    <row r="28" spans="2:17" x14ac:dyDescent="0.25">
      <c r="B28" s="107"/>
      <c r="C28" s="158"/>
      <c r="D28" s="70"/>
      <c r="E28" s="24"/>
      <c r="F28" s="412"/>
      <c r="G28" s="413"/>
      <c r="H28" s="322"/>
      <c r="I28" s="402"/>
      <c r="J28" s="406"/>
      <c r="K28" s="402"/>
      <c r="L28" s="406"/>
      <c r="M28" s="406"/>
      <c r="N28" s="402"/>
      <c r="O28" s="402"/>
      <c r="P28" s="402"/>
      <c r="Q28" s="402"/>
    </row>
    <row r="29" spans="2:17" x14ac:dyDescent="0.25">
      <c r="B29" s="107"/>
      <c r="C29" s="158"/>
      <c r="D29" s="70"/>
      <c r="E29" s="24"/>
      <c r="F29" s="412"/>
      <c r="G29" s="413"/>
      <c r="H29" s="322"/>
      <c r="I29" s="402"/>
      <c r="J29" s="406"/>
      <c r="K29" s="402"/>
      <c r="L29" s="406"/>
      <c r="M29" s="406"/>
      <c r="N29" s="402"/>
      <c r="O29" s="402"/>
      <c r="P29" s="402"/>
      <c r="Q29" s="402"/>
    </row>
    <row r="30" spans="2:17" x14ac:dyDescent="0.25">
      <c r="B30" s="107"/>
      <c r="C30" s="158"/>
      <c r="D30" s="70"/>
      <c r="E30" s="24"/>
      <c r="F30" s="412"/>
      <c r="G30" s="413"/>
      <c r="H30" s="322"/>
      <c r="I30" s="402"/>
      <c r="J30" s="406"/>
      <c r="K30" s="402"/>
      <c r="L30" s="406"/>
      <c r="M30" s="406"/>
      <c r="N30" s="402"/>
      <c r="O30" s="402"/>
      <c r="P30" s="402"/>
      <c r="Q30" s="402"/>
    </row>
    <row r="31" spans="2:17" x14ac:dyDescent="0.25">
      <c r="B31" s="107"/>
      <c r="C31" s="158"/>
      <c r="D31" s="70"/>
      <c r="E31" s="24"/>
      <c r="F31" s="412"/>
      <c r="G31" s="413"/>
      <c r="H31" s="322"/>
      <c r="I31" s="402"/>
      <c r="J31" s="406"/>
      <c r="K31" s="402"/>
      <c r="L31" s="406"/>
      <c r="M31" s="406"/>
      <c r="N31" s="402"/>
      <c r="O31" s="402"/>
      <c r="P31" s="402"/>
      <c r="Q31" s="402"/>
    </row>
    <row r="32" spans="2:17" x14ac:dyDescent="0.25">
      <c r="B32" s="107"/>
      <c r="C32" s="158"/>
      <c r="D32" s="70"/>
      <c r="E32" s="24"/>
      <c r="F32" s="412"/>
      <c r="G32" s="413"/>
      <c r="H32" s="322"/>
      <c r="I32" s="402"/>
      <c r="J32" s="406"/>
      <c r="K32" s="402"/>
      <c r="L32" s="406"/>
      <c r="M32" s="406"/>
      <c r="N32" s="402"/>
      <c r="O32" s="402"/>
      <c r="P32" s="402"/>
      <c r="Q32" s="402"/>
    </row>
    <row r="33" spans="2:17" x14ac:dyDescent="0.25">
      <c r="B33" s="107"/>
      <c r="C33" s="158"/>
      <c r="D33" s="70"/>
      <c r="E33" s="24"/>
      <c r="F33" s="412"/>
      <c r="G33" s="413"/>
      <c r="H33" s="322"/>
      <c r="I33" s="402"/>
      <c r="J33" s="406"/>
      <c r="K33" s="402"/>
      <c r="L33" s="406"/>
      <c r="M33" s="406"/>
      <c r="N33" s="402"/>
      <c r="O33" s="402"/>
      <c r="P33" s="402"/>
      <c r="Q33" s="402"/>
    </row>
    <row r="34" spans="2:17" x14ac:dyDescent="0.25">
      <c r="B34" s="107"/>
      <c r="C34" s="158"/>
      <c r="D34" s="70"/>
      <c r="E34" s="24"/>
      <c r="F34" s="412"/>
      <c r="G34" s="413"/>
      <c r="H34" s="322"/>
      <c r="I34" s="402"/>
      <c r="J34" s="406"/>
      <c r="K34" s="402"/>
      <c r="L34" s="406"/>
      <c r="M34" s="406"/>
      <c r="N34" s="402"/>
      <c r="O34" s="402"/>
      <c r="P34" s="402"/>
      <c r="Q34" s="402"/>
    </row>
    <row r="35" spans="2:17" x14ac:dyDescent="0.25">
      <c r="B35" s="107"/>
      <c r="C35" s="158"/>
      <c r="D35" s="70"/>
      <c r="E35" s="24"/>
      <c r="F35" s="412"/>
      <c r="G35" s="413"/>
      <c r="H35" s="322"/>
      <c r="I35" s="402"/>
      <c r="J35" s="406"/>
      <c r="K35" s="402"/>
      <c r="L35" s="406"/>
      <c r="M35" s="406"/>
      <c r="N35" s="402"/>
      <c r="O35" s="402"/>
      <c r="P35" s="402"/>
      <c r="Q35" s="402"/>
    </row>
    <row r="36" spans="2:17" x14ac:dyDescent="0.25">
      <c r="B36" s="107"/>
      <c r="C36" s="158"/>
      <c r="D36" s="70"/>
      <c r="E36" s="24"/>
      <c r="F36" s="412"/>
      <c r="G36" s="413"/>
      <c r="H36" s="322"/>
      <c r="I36" s="402"/>
      <c r="J36" s="406"/>
      <c r="K36" s="402"/>
      <c r="L36" s="406"/>
      <c r="M36" s="406"/>
      <c r="N36" s="402"/>
      <c r="O36" s="402"/>
      <c r="P36" s="402"/>
      <c r="Q36" s="402"/>
    </row>
    <row r="37" spans="2:17" x14ac:dyDescent="0.25">
      <c r="B37" s="107"/>
      <c r="C37" s="158"/>
      <c r="D37" s="70"/>
      <c r="E37" s="24"/>
      <c r="F37" s="412"/>
      <c r="G37" s="413"/>
      <c r="H37" s="322"/>
      <c r="I37" s="402"/>
      <c r="J37" s="406"/>
      <c r="K37" s="402"/>
      <c r="L37" s="406"/>
      <c r="M37" s="406"/>
      <c r="N37" s="402"/>
      <c r="O37" s="402"/>
      <c r="P37" s="402"/>
      <c r="Q37" s="402"/>
    </row>
    <row r="38" spans="2:17" x14ac:dyDescent="0.25">
      <c r="B38" s="107"/>
      <c r="C38" s="158"/>
      <c r="D38" s="70"/>
      <c r="E38" s="24"/>
      <c r="F38" s="412"/>
      <c r="G38" s="413"/>
      <c r="H38" s="322"/>
      <c r="I38" s="402"/>
      <c r="J38" s="406"/>
      <c r="K38" s="402"/>
      <c r="L38" s="406"/>
      <c r="M38" s="406"/>
      <c r="N38" s="402"/>
      <c r="O38" s="402"/>
      <c r="P38" s="402"/>
      <c r="Q38" s="402"/>
    </row>
    <row r="39" spans="2:17" x14ac:dyDescent="0.25">
      <c r="B39" s="107"/>
      <c r="C39" s="158"/>
      <c r="D39" s="70"/>
      <c r="E39" s="24"/>
      <c r="F39" s="412"/>
      <c r="G39" s="413"/>
      <c r="H39" s="322"/>
      <c r="I39" s="402"/>
      <c r="J39" s="406"/>
      <c r="K39" s="402"/>
      <c r="L39" s="406"/>
      <c r="M39" s="406"/>
      <c r="N39" s="402"/>
      <c r="O39" s="402"/>
      <c r="P39" s="402"/>
      <c r="Q39" s="402"/>
    </row>
    <row r="40" spans="2:17" x14ac:dyDescent="0.25">
      <c r="B40" s="107"/>
      <c r="C40" s="158"/>
      <c r="D40" s="70"/>
      <c r="E40" s="24"/>
      <c r="F40" s="412"/>
      <c r="G40" s="413"/>
      <c r="H40" s="322"/>
      <c r="I40" s="402"/>
      <c r="J40" s="406"/>
      <c r="K40" s="402"/>
      <c r="L40" s="406"/>
      <c r="M40" s="406"/>
      <c r="N40" s="402"/>
      <c r="O40" s="402"/>
      <c r="P40" s="402"/>
      <c r="Q40" s="402"/>
    </row>
    <row r="41" spans="2:17" x14ac:dyDescent="0.25">
      <c r="B41" s="107"/>
      <c r="C41" s="158"/>
      <c r="D41" s="70"/>
      <c r="E41" s="24"/>
      <c r="F41" s="412"/>
      <c r="G41" s="413"/>
      <c r="H41" s="322"/>
      <c r="I41" s="402"/>
      <c r="J41" s="406"/>
      <c r="K41" s="402"/>
      <c r="L41" s="406"/>
      <c r="M41" s="406"/>
      <c r="N41" s="402"/>
      <c r="O41" s="402"/>
      <c r="P41" s="402"/>
      <c r="Q41" s="402"/>
    </row>
    <row r="42" spans="2:17" x14ac:dyDescent="0.25">
      <c r="B42" s="107"/>
      <c r="C42" s="158"/>
      <c r="D42" s="70"/>
      <c r="E42" s="24"/>
      <c r="F42" s="412"/>
      <c r="G42" s="413"/>
      <c r="H42" s="322"/>
      <c r="I42" s="402"/>
      <c r="J42" s="406"/>
      <c r="K42" s="402"/>
      <c r="L42" s="406"/>
      <c r="M42" s="406"/>
      <c r="N42" s="402"/>
      <c r="O42" s="402"/>
      <c r="P42" s="402"/>
      <c r="Q42" s="402"/>
    </row>
    <row r="43" spans="2:17" x14ac:dyDescent="0.25">
      <c r="B43" s="107"/>
      <c r="C43" s="158"/>
      <c r="D43" s="70"/>
      <c r="E43" s="24"/>
      <c r="F43" s="412"/>
      <c r="G43" s="413"/>
      <c r="H43" s="322"/>
      <c r="I43" s="402"/>
      <c r="J43" s="406"/>
      <c r="K43" s="402"/>
      <c r="L43" s="406"/>
      <c r="M43" s="406"/>
      <c r="N43" s="402"/>
      <c r="O43" s="402"/>
      <c r="P43" s="402"/>
      <c r="Q43" s="402"/>
    </row>
    <row r="44" spans="2:17" x14ac:dyDescent="0.25">
      <c r="B44" s="107"/>
      <c r="C44" s="158"/>
      <c r="D44" s="70"/>
      <c r="E44" s="24"/>
      <c r="F44" s="412"/>
      <c r="G44" s="413"/>
      <c r="H44" s="322"/>
      <c r="I44" s="402"/>
      <c r="J44" s="406"/>
      <c r="K44" s="402"/>
      <c r="L44" s="406"/>
      <c r="M44" s="406"/>
      <c r="N44" s="402"/>
      <c r="O44" s="402"/>
      <c r="P44" s="402"/>
      <c r="Q44" s="402"/>
    </row>
    <row r="45" spans="2:17" x14ac:dyDescent="0.25">
      <c r="B45" s="107"/>
      <c r="C45" s="158"/>
      <c r="D45" s="70"/>
      <c r="E45" s="24"/>
      <c r="F45" s="412"/>
      <c r="G45" s="413"/>
      <c r="H45" s="322"/>
      <c r="I45" s="402"/>
      <c r="J45" s="406"/>
      <c r="K45" s="402"/>
      <c r="L45" s="406"/>
      <c r="M45" s="406"/>
      <c r="N45" s="402"/>
      <c r="O45" s="402"/>
      <c r="P45" s="402"/>
      <c r="Q45" s="402"/>
    </row>
    <row r="46" spans="2:17" x14ac:dyDescent="0.25">
      <c r="B46" s="107"/>
      <c r="C46" s="158"/>
      <c r="D46" s="70"/>
      <c r="E46" s="24"/>
      <c r="F46" s="412"/>
      <c r="G46" s="413"/>
      <c r="H46" s="322"/>
      <c r="I46" s="402"/>
      <c r="J46" s="406"/>
      <c r="K46" s="402"/>
      <c r="L46" s="406"/>
      <c r="M46" s="406"/>
      <c r="N46" s="402"/>
      <c r="O46" s="402"/>
      <c r="P46" s="402"/>
      <c r="Q46" s="402"/>
    </row>
    <row r="47" spans="2:17" x14ac:dyDescent="0.25">
      <c r="B47" s="107"/>
      <c r="C47" s="158"/>
      <c r="D47" s="70"/>
      <c r="E47" s="24"/>
      <c r="F47" s="412"/>
      <c r="G47" s="413"/>
      <c r="H47" s="322"/>
      <c r="I47" s="402"/>
      <c r="J47" s="402"/>
      <c r="K47" s="402"/>
      <c r="L47" s="402"/>
      <c r="M47" s="402"/>
      <c r="N47" s="402"/>
      <c r="O47" s="402"/>
      <c r="P47" s="402"/>
      <c r="Q47" s="402"/>
    </row>
    <row r="48" spans="2:17" x14ac:dyDescent="0.25">
      <c r="B48" s="107"/>
      <c r="C48" s="158"/>
      <c r="D48" s="70"/>
      <c r="E48" s="24"/>
      <c r="F48" s="412"/>
      <c r="G48" s="413"/>
      <c r="H48" s="322"/>
      <c r="I48" s="402"/>
      <c r="J48" s="402"/>
      <c r="K48" s="402"/>
      <c r="L48" s="402"/>
      <c r="M48" s="402"/>
      <c r="N48" s="402"/>
      <c r="O48" s="402"/>
      <c r="P48" s="402"/>
      <c r="Q48" s="402"/>
    </row>
    <row r="49" spans="2:17" x14ac:dyDescent="0.25">
      <c r="B49" s="107"/>
      <c r="C49" s="158"/>
      <c r="D49" s="70"/>
      <c r="E49" s="24"/>
      <c r="F49" s="412"/>
      <c r="G49" s="413"/>
      <c r="H49" s="322"/>
      <c r="I49" s="402"/>
      <c r="J49" s="402"/>
      <c r="K49" s="402"/>
      <c r="L49" s="402"/>
      <c r="M49" s="402"/>
      <c r="N49" s="402"/>
      <c r="O49" s="402"/>
      <c r="P49" s="402"/>
      <c r="Q49" s="402"/>
    </row>
    <row r="50" spans="2:17" x14ac:dyDescent="0.25">
      <c r="B50" s="107"/>
      <c r="C50" s="158"/>
      <c r="D50" s="70"/>
      <c r="E50" s="24"/>
      <c r="F50" s="412"/>
      <c r="G50" s="413"/>
      <c r="H50" s="322"/>
      <c r="I50" s="402"/>
      <c r="J50" s="402"/>
      <c r="K50" s="402"/>
      <c r="L50" s="402"/>
      <c r="M50" s="402"/>
      <c r="N50" s="402"/>
      <c r="O50" s="402"/>
      <c r="P50" s="402"/>
      <c r="Q50" s="402"/>
    </row>
    <row r="51" spans="2:17" x14ac:dyDescent="0.25">
      <c r="B51" s="107"/>
      <c r="C51" s="158"/>
      <c r="D51" s="70"/>
      <c r="E51" s="24"/>
      <c r="F51" s="412"/>
      <c r="G51" s="413"/>
      <c r="H51" s="322"/>
      <c r="I51" s="402"/>
      <c r="J51" s="402"/>
      <c r="K51" s="402"/>
      <c r="L51" s="402"/>
      <c r="M51" s="402"/>
      <c r="N51" s="402"/>
      <c r="O51" s="402"/>
      <c r="P51" s="402"/>
      <c r="Q51" s="402"/>
    </row>
    <row r="52" spans="2:17" x14ac:dyDescent="0.25">
      <c r="B52" s="107"/>
      <c r="C52" s="158"/>
      <c r="D52" s="70"/>
      <c r="E52" s="24"/>
      <c r="F52" s="412"/>
      <c r="G52" s="413"/>
      <c r="H52" s="322"/>
      <c r="I52" s="402"/>
      <c r="J52" s="402"/>
      <c r="K52" s="402"/>
      <c r="L52" s="402"/>
      <c r="M52" s="402"/>
      <c r="N52" s="402"/>
      <c r="O52" s="402"/>
      <c r="P52" s="402"/>
      <c r="Q52" s="402"/>
    </row>
    <row r="53" spans="2:17" x14ac:dyDescent="0.25">
      <c r="B53" s="107"/>
      <c r="C53" s="158"/>
      <c r="D53" s="70"/>
      <c r="E53" s="24"/>
      <c r="F53" s="412"/>
      <c r="G53" s="413"/>
      <c r="H53" s="322"/>
      <c r="I53" s="402"/>
      <c r="J53" s="402"/>
      <c r="K53" s="402"/>
      <c r="L53" s="402"/>
      <c r="M53" s="402"/>
      <c r="N53" s="402"/>
      <c r="O53" s="402"/>
      <c r="P53" s="402"/>
      <c r="Q53" s="402"/>
    </row>
    <row r="54" spans="2:17" x14ac:dyDescent="0.25">
      <c r="B54" s="107"/>
      <c r="C54" s="158"/>
      <c r="D54" s="70"/>
      <c r="E54" s="24"/>
      <c r="F54" s="412"/>
      <c r="G54" s="413"/>
      <c r="H54" s="322"/>
      <c r="I54" s="402"/>
      <c r="J54" s="402"/>
      <c r="K54" s="402"/>
      <c r="L54" s="402"/>
      <c r="M54" s="402"/>
      <c r="N54" s="402"/>
      <c r="O54" s="402"/>
      <c r="P54" s="402"/>
      <c r="Q54" s="402"/>
    </row>
    <row r="55" spans="2:17" x14ac:dyDescent="0.25">
      <c r="B55" s="107"/>
      <c r="C55" s="158"/>
      <c r="D55" s="70"/>
      <c r="E55" s="24"/>
      <c r="F55" s="412"/>
      <c r="G55" s="413"/>
      <c r="H55" s="322"/>
      <c r="I55" s="402"/>
      <c r="J55" s="402"/>
      <c r="K55" s="402"/>
      <c r="L55" s="402"/>
      <c r="M55" s="402"/>
      <c r="N55" s="402"/>
      <c r="O55" s="402"/>
      <c r="P55" s="402"/>
      <c r="Q55" s="402"/>
    </row>
    <row r="56" spans="2:17" x14ac:dyDescent="0.25">
      <c r="B56" s="107"/>
      <c r="C56" s="158"/>
      <c r="D56" s="70"/>
      <c r="E56" s="24"/>
      <c r="F56" s="412"/>
      <c r="G56" s="413"/>
      <c r="H56" s="322"/>
      <c r="I56" s="402"/>
      <c r="J56" s="402"/>
      <c r="K56" s="402"/>
      <c r="L56" s="402"/>
      <c r="M56" s="402"/>
      <c r="N56" s="402"/>
      <c r="O56" s="402"/>
      <c r="P56" s="402"/>
      <c r="Q56" s="402"/>
    </row>
    <row r="57" spans="2:17" x14ac:dyDescent="0.25">
      <c r="B57" s="107"/>
      <c r="C57" s="158"/>
      <c r="D57" s="70"/>
      <c r="E57" s="24"/>
      <c r="F57" s="412"/>
      <c r="G57" s="413"/>
      <c r="H57" s="322"/>
      <c r="I57" s="402"/>
      <c r="J57" s="402"/>
      <c r="K57" s="402"/>
      <c r="L57" s="402"/>
      <c r="M57" s="402"/>
      <c r="N57" s="402"/>
      <c r="O57" s="402"/>
      <c r="P57" s="402"/>
      <c r="Q57" s="402"/>
    </row>
    <row r="58" spans="2:17" x14ac:dyDescent="0.25">
      <c r="B58" s="107"/>
      <c r="C58" s="158"/>
      <c r="D58" s="70"/>
      <c r="E58" s="24"/>
      <c r="F58" s="412"/>
      <c r="G58" s="413"/>
      <c r="H58" s="322"/>
      <c r="I58" s="402"/>
      <c r="J58" s="402"/>
      <c r="K58" s="402"/>
      <c r="L58" s="402"/>
      <c r="M58" s="402"/>
      <c r="N58" s="402"/>
      <c r="O58" s="402"/>
      <c r="P58" s="402"/>
      <c r="Q58" s="402"/>
    </row>
    <row r="59" spans="2:17" x14ac:dyDescent="0.25">
      <c r="B59" s="107"/>
      <c r="C59" s="158"/>
      <c r="D59" s="70"/>
      <c r="E59" s="24"/>
      <c r="F59" s="412"/>
      <c r="G59" s="413"/>
      <c r="H59" s="322"/>
      <c r="I59" s="402"/>
      <c r="J59" s="402"/>
      <c r="K59" s="402"/>
      <c r="L59" s="402"/>
      <c r="M59" s="402"/>
      <c r="N59" s="402"/>
      <c r="O59" s="402"/>
      <c r="P59" s="402"/>
      <c r="Q59" s="402"/>
    </row>
    <row r="60" spans="2:17" x14ac:dyDescent="0.25">
      <c r="B60" s="107"/>
      <c r="C60" s="158"/>
      <c r="D60" s="70"/>
      <c r="E60" s="24"/>
      <c r="F60" s="412"/>
      <c r="G60" s="413"/>
      <c r="H60" s="322"/>
      <c r="I60" s="402"/>
      <c r="J60" s="402"/>
      <c r="K60" s="402"/>
      <c r="L60" s="402"/>
      <c r="M60" s="402"/>
      <c r="N60" s="402"/>
      <c r="O60" s="402"/>
      <c r="P60" s="402"/>
      <c r="Q60" s="402"/>
    </row>
    <row r="61" spans="2:17" x14ac:dyDescent="0.25">
      <c r="B61" s="107"/>
      <c r="C61" s="158"/>
      <c r="D61" s="70"/>
      <c r="E61" s="24"/>
      <c r="F61" s="412"/>
      <c r="G61" s="413"/>
      <c r="H61" s="322"/>
      <c r="I61" s="402"/>
      <c r="J61" s="402"/>
      <c r="K61" s="402"/>
      <c r="L61" s="402"/>
      <c r="M61" s="402"/>
      <c r="N61" s="402"/>
      <c r="O61" s="402"/>
      <c r="P61" s="402"/>
      <c r="Q61" s="402"/>
    </row>
    <row r="62" spans="2:17" x14ac:dyDescent="0.25">
      <c r="B62" s="107"/>
      <c r="C62" s="158"/>
      <c r="D62" s="70"/>
      <c r="E62" s="24"/>
      <c r="F62" s="412"/>
      <c r="G62" s="413"/>
      <c r="H62" s="322"/>
      <c r="I62" s="402"/>
      <c r="J62" s="402"/>
      <c r="K62" s="402"/>
      <c r="L62" s="402"/>
      <c r="M62" s="402"/>
      <c r="N62" s="402"/>
      <c r="O62" s="402"/>
      <c r="P62" s="402"/>
      <c r="Q62" s="402"/>
    </row>
    <row r="63" spans="2:17" x14ac:dyDescent="0.25">
      <c r="B63" s="107"/>
      <c r="C63" s="158"/>
      <c r="D63" s="70"/>
      <c r="E63" s="24"/>
      <c r="F63" s="412"/>
      <c r="G63" s="413"/>
      <c r="H63" s="322"/>
      <c r="I63" s="402"/>
      <c r="J63" s="402"/>
      <c r="K63" s="402"/>
      <c r="L63" s="402"/>
      <c r="M63" s="402"/>
      <c r="N63" s="402"/>
      <c r="O63" s="402"/>
      <c r="P63" s="402"/>
      <c r="Q63" s="402"/>
    </row>
    <row r="64" spans="2:17" x14ac:dyDescent="0.25">
      <c r="B64" s="107"/>
      <c r="C64" s="158"/>
      <c r="D64" s="70"/>
      <c r="E64" s="24"/>
      <c r="F64" s="412"/>
      <c r="G64" s="413"/>
      <c r="H64" s="322"/>
      <c r="I64" s="402"/>
      <c r="J64" s="402"/>
      <c r="K64" s="402"/>
      <c r="L64" s="402"/>
      <c r="M64" s="402"/>
      <c r="N64" s="402"/>
      <c r="O64" s="402"/>
      <c r="P64" s="402"/>
      <c r="Q64" s="402"/>
    </row>
    <row r="65" spans="2:17" x14ac:dyDescent="0.25">
      <c r="B65" s="107"/>
      <c r="C65" s="158"/>
      <c r="D65" s="70"/>
      <c r="E65" s="24"/>
      <c r="F65" s="412"/>
      <c r="G65" s="413"/>
      <c r="H65" s="322"/>
      <c r="I65" s="402"/>
      <c r="J65" s="402"/>
      <c r="K65" s="402"/>
      <c r="L65" s="402"/>
      <c r="M65" s="402"/>
      <c r="N65" s="402"/>
      <c r="O65" s="402"/>
      <c r="P65" s="402"/>
      <c r="Q65" s="402"/>
    </row>
    <row r="66" spans="2:17" x14ac:dyDescent="0.25">
      <c r="B66" s="107"/>
      <c r="C66" s="158"/>
      <c r="D66" s="70"/>
      <c r="E66" s="24"/>
      <c r="F66" s="412"/>
      <c r="G66" s="413"/>
      <c r="H66" s="322"/>
      <c r="I66" s="402"/>
      <c r="J66" s="402"/>
      <c r="K66" s="402"/>
      <c r="L66" s="402"/>
      <c r="M66" s="402"/>
      <c r="N66" s="402"/>
      <c r="O66" s="402"/>
      <c r="P66" s="402"/>
      <c r="Q66" s="402"/>
    </row>
    <row r="67" spans="2:17" x14ac:dyDescent="0.25">
      <c r="B67" s="107"/>
      <c r="C67" s="158"/>
      <c r="D67" s="70"/>
      <c r="E67" s="24"/>
      <c r="F67" s="412"/>
      <c r="G67" s="413"/>
      <c r="H67" s="322"/>
      <c r="I67" s="402"/>
      <c r="J67" s="402"/>
      <c r="K67" s="402"/>
      <c r="L67" s="402"/>
      <c r="M67" s="402"/>
      <c r="N67" s="402"/>
      <c r="O67" s="402"/>
      <c r="P67" s="402"/>
      <c r="Q67" s="402"/>
    </row>
    <row r="68" spans="2:17" x14ac:dyDescent="0.25">
      <c r="B68" s="107"/>
      <c r="C68" s="158"/>
      <c r="D68" s="70"/>
      <c r="E68" s="24"/>
      <c r="F68" s="412"/>
      <c r="G68" s="413"/>
      <c r="H68" s="322"/>
      <c r="I68" s="402"/>
      <c r="J68" s="402"/>
      <c r="K68" s="402"/>
      <c r="L68" s="402"/>
      <c r="M68" s="402"/>
      <c r="N68" s="402"/>
      <c r="O68" s="402"/>
      <c r="P68" s="402"/>
      <c r="Q68" s="402"/>
    </row>
    <row r="69" spans="2:17" x14ac:dyDescent="0.25">
      <c r="B69" s="107"/>
      <c r="C69" s="158"/>
      <c r="D69" s="70"/>
      <c r="E69" s="24"/>
      <c r="F69" s="412"/>
      <c r="G69" s="413"/>
      <c r="H69" s="322"/>
      <c r="I69" s="402"/>
      <c r="J69" s="402"/>
      <c r="K69" s="402"/>
      <c r="L69" s="402"/>
      <c r="M69" s="402"/>
      <c r="N69" s="402"/>
      <c r="O69" s="402"/>
      <c r="P69" s="402"/>
      <c r="Q69" s="402"/>
    </row>
    <row r="70" spans="2:17" x14ac:dyDescent="0.25">
      <c r="B70" s="107"/>
      <c r="C70" s="158"/>
      <c r="D70" s="70"/>
      <c r="E70" s="24"/>
      <c r="F70" s="412"/>
      <c r="G70" s="413"/>
      <c r="H70" s="322"/>
      <c r="I70" s="402"/>
      <c r="J70" s="402"/>
      <c r="K70" s="402"/>
      <c r="L70" s="402"/>
      <c r="M70" s="402"/>
      <c r="N70" s="402"/>
      <c r="O70" s="402"/>
      <c r="P70" s="402"/>
      <c r="Q70" s="402"/>
    </row>
    <row r="71" spans="2:17" x14ac:dyDescent="0.25">
      <c r="B71" s="107"/>
      <c r="C71" s="158"/>
      <c r="D71" s="70"/>
      <c r="E71" s="24"/>
      <c r="F71" s="412"/>
      <c r="G71" s="413"/>
      <c r="H71" s="322"/>
      <c r="I71" s="402"/>
      <c r="J71" s="402"/>
      <c r="K71" s="402"/>
      <c r="L71" s="402"/>
      <c r="M71" s="402"/>
      <c r="N71" s="402"/>
      <c r="O71" s="402"/>
      <c r="P71" s="402"/>
      <c r="Q71" s="402"/>
    </row>
    <row r="72" spans="2:17" x14ac:dyDescent="0.25">
      <c r="B72" s="107"/>
      <c r="C72" s="158"/>
      <c r="D72" s="70"/>
      <c r="E72" s="24"/>
      <c r="F72" s="412"/>
      <c r="G72" s="413"/>
      <c r="H72" s="322"/>
      <c r="I72" s="402"/>
      <c r="J72" s="402"/>
      <c r="K72" s="402"/>
      <c r="L72" s="402"/>
      <c r="M72" s="402"/>
      <c r="N72" s="402"/>
      <c r="O72" s="402"/>
      <c r="P72" s="402"/>
      <c r="Q72" s="402"/>
    </row>
    <row r="73" spans="2:17" s="27" customFormat="1" ht="24.75" customHeight="1" x14ac:dyDescent="0.25">
      <c r="B73" s="79" t="str">
        <f>$B$11</f>
        <v>C11.9</v>
      </c>
      <c r="C73" s="29" t="str">
        <f>"TOTAL CARRIED FORWARD"&amp;IF(G73=G$1," TO SUMMARY (Page C"&amp;Page_A&amp;")","")</f>
        <v>TOTAL CARRIED FORWARD TO SUMMARY (Page C50)</v>
      </c>
      <c r="D73" s="30"/>
      <c r="E73" s="277"/>
      <c r="F73" s="415"/>
      <c r="G73" s="416"/>
      <c r="H73" s="32"/>
      <c r="I73" s="355"/>
      <c r="J73" s="355"/>
      <c r="K73" s="32"/>
      <c r="L73" s="355"/>
      <c r="M73" s="355"/>
      <c r="N73" s="355"/>
      <c r="O73" s="355"/>
      <c r="P73" s="355"/>
      <c r="Q73" s="355"/>
    </row>
    <row r="74" spans="2:17" x14ac:dyDescent="0.25">
      <c r="I74" s="402"/>
      <c r="J74" s="402"/>
      <c r="K74" s="402"/>
      <c r="L74" s="402"/>
      <c r="M74" s="402"/>
      <c r="N74" s="402"/>
      <c r="O74" s="402"/>
      <c r="P74" s="402"/>
      <c r="Q74" s="402"/>
    </row>
    <row r="75" spans="2:17" x14ac:dyDescent="0.25">
      <c r="I75" s="402"/>
      <c r="J75" s="402"/>
      <c r="K75" s="402"/>
      <c r="L75" s="402"/>
      <c r="M75" s="402"/>
      <c r="N75" s="402"/>
      <c r="O75" s="402"/>
      <c r="P75" s="402"/>
      <c r="Q75" s="402"/>
    </row>
    <row r="76" spans="2:17" x14ac:dyDescent="0.25">
      <c r="I76" s="402"/>
      <c r="J76" s="402"/>
      <c r="K76" s="402"/>
      <c r="L76" s="402"/>
      <c r="M76" s="402"/>
      <c r="N76" s="402"/>
      <c r="O76" s="402"/>
      <c r="P76" s="402"/>
      <c r="Q76" s="402"/>
    </row>
  </sheetData>
  <sheetProtection algorithmName="SHA-512" hashValue="S0SJNgVijTmocNiFX22rARKmiLfemJmmPQwia/76GiBor9DD1EnbKdsPzsgFVFEtjTpA6vtUyn3yzw9wFk4gNQ==" saltValue="YNHdo5aDg33rBDGC+kJUrQ=="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49"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K170"/>
  <sheetViews>
    <sheetView showGridLines="0" view="pageLayout" topLeftCell="A19" zoomScale="85" zoomScaleNormal="100" zoomScaleSheetLayoutView="70" zoomScalePageLayoutView="85" workbookViewId="0">
      <selection activeCell="E28" sqref="E28"/>
    </sheetView>
  </sheetViews>
  <sheetFormatPr defaultColWidth="8.88671875" defaultRowHeight="13.2" x14ac:dyDescent="0.25"/>
  <cols>
    <col min="1" max="1" width="2" style="82" customWidth="1"/>
    <col min="2" max="2" width="8.44140625" style="183" customWidth="1"/>
    <col min="3" max="3" width="55.88671875" style="71" customWidth="1"/>
    <col min="4" max="4" width="6.5546875" style="71" customWidth="1"/>
    <col min="5" max="5" width="21.88671875" style="94" customWidth="1"/>
    <col min="6" max="6" width="1.44140625" style="82" customWidth="1"/>
    <col min="7" max="7" width="9.5546875" style="82" customWidth="1"/>
    <col min="8" max="8" width="15.44140625" style="82" customWidth="1"/>
    <col min="9" max="9" width="12.5546875" style="82" customWidth="1"/>
    <col min="10" max="10" width="9.44140625" style="82" customWidth="1"/>
    <col min="11" max="16384" width="8.88671875" style="82"/>
  </cols>
  <sheetData>
    <row r="1" spans="2:11" x14ac:dyDescent="0.25">
      <c r="C1" s="183" t="str">
        <f>"Page C"&amp;Page_A</f>
        <v>Page C50</v>
      </c>
      <c r="E1" s="94">
        <f>E31</f>
        <v>0</v>
      </c>
    </row>
    <row r="2" spans="2:11" s="65" customFormat="1" ht="18" customHeight="1" x14ac:dyDescent="0.25">
      <c r="B2" s="2" t="str">
        <f>Client1</f>
        <v>Province of KwaZulu-Natal</v>
      </c>
      <c r="C2" s="68"/>
      <c r="D2" s="68"/>
      <c r="F2" s="182" t="str">
        <f>"Contract No. "&amp;ContractNo</f>
        <v>Contract No. ZNB01216/00000/00/PMC/INF/21/T</v>
      </c>
      <c r="G2" s="116"/>
      <c r="I2" s="116"/>
    </row>
    <row r="3" spans="2:11" s="65" customFormat="1" ht="16.5" customHeight="1" x14ac:dyDescent="0.25">
      <c r="B3" s="92" t="str">
        <f>Client2</f>
        <v>Department of Transport</v>
      </c>
      <c r="C3" s="68"/>
      <c r="D3" s="68"/>
      <c r="E3" s="116"/>
      <c r="F3" s="116"/>
      <c r="G3" s="116"/>
      <c r="H3" s="66"/>
      <c r="I3" s="116"/>
    </row>
    <row r="4" spans="2:11" s="65" customFormat="1" ht="13.5" customHeight="1" x14ac:dyDescent="0.25">
      <c r="B4" s="163"/>
      <c r="C4" s="68"/>
      <c r="D4" s="68"/>
      <c r="E4" s="116"/>
      <c r="F4" s="116"/>
      <c r="G4" s="116"/>
      <c r="H4" s="66"/>
      <c r="I4" s="116"/>
    </row>
    <row r="5" spans="2:11" s="65" customFormat="1" ht="13.5" customHeight="1" x14ac:dyDescent="0.25">
      <c r="B5" s="189"/>
      <c r="C5" s="68"/>
      <c r="D5" s="68"/>
      <c r="E5" s="116"/>
      <c r="F5" s="116"/>
      <c r="G5" s="116"/>
      <c r="H5" s="66"/>
      <c r="I5" s="116"/>
    </row>
    <row r="6" spans="2:11" ht="12.75" customHeight="1" x14ac:dyDescent="0.25">
      <c r="B6" s="483" t="str">
        <f>'[3]1200'!B6</f>
        <v>SCHEDULE A: ROADWORKS</v>
      </c>
      <c r="C6" s="484"/>
      <c r="D6" s="484"/>
      <c r="E6" s="484"/>
    </row>
    <row r="7" spans="2:11" ht="12.75" customHeight="1" x14ac:dyDescent="0.25">
      <c r="B7" s="117"/>
      <c r="C7" s="185"/>
      <c r="D7" s="185"/>
      <c r="E7" s="185"/>
    </row>
    <row r="8" spans="2:11" ht="12.75" customHeight="1" x14ac:dyDescent="0.25">
      <c r="B8" s="485" t="s">
        <v>325</v>
      </c>
      <c r="C8" s="485"/>
      <c r="D8" s="485"/>
      <c r="E8" s="485"/>
    </row>
    <row r="9" spans="2:11" ht="12.75" customHeight="1" x14ac:dyDescent="0.25">
      <c r="B9" s="190"/>
      <c r="C9" s="190"/>
      <c r="D9" s="190"/>
      <c r="E9" s="190"/>
      <c r="F9" s="183"/>
    </row>
    <row r="10" spans="2:11" ht="25.5" customHeight="1" x14ac:dyDescent="0.25">
      <c r="B10" s="484" t="str">
        <f>ContractDescription</f>
        <v>PROVISION OF ROUTINE AND SAFETY MAINTENANCE ON VARIOUS ROADS WITHIN THE IMPENDLE ZONE -  VULINDLELA AREA OFFICE</v>
      </c>
      <c r="C10" s="484"/>
      <c r="D10" s="484"/>
      <c r="E10" s="484"/>
    </row>
    <row r="11" spans="2:11" ht="5.25" customHeight="1" thickBot="1" x14ac:dyDescent="0.3">
      <c r="B11" s="486"/>
      <c r="C11" s="486"/>
      <c r="D11" s="486"/>
      <c r="E11" s="486"/>
    </row>
    <row r="12" spans="2:11" s="115" customFormat="1" ht="24.9" customHeight="1" thickBot="1" x14ac:dyDescent="0.3">
      <c r="B12" s="165" t="s">
        <v>234</v>
      </c>
      <c r="C12" s="166" t="s">
        <v>1</v>
      </c>
      <c r="D12" s="192" t="s">
        <v>223</v>
      </c>
      <c r="E12" s="273" t="s">
        <v>5</v>
      </c>
    </row>
    <row r="13" spans="2:11" ht="21" customHeight="1" x14ac:dyDescent="0.25">
      <c r="B13" s="323" t="s">
        <v>16</v>
      </c>
      <c r="C13" s="324" t="s">
        <v>13</v>
      </c>
      <c r="D13" s="219">
        <f t="shared" ref="D13:D28" si="0">D14-G14</f>
        <v>30</v>
      </c>
      <c r="E13" s="428"/>
      <c r="G13" s="220">
        <v>2</v>
      </c>
    </row>
    <row r="14" spans="2:11" ht="26.4" x14ac:dyDescent="0.25">
      <c r="B14" s="325" t="s">
        <v>41</v>
      </c>
      <c r="C14" s="326" t="s">
        <v>42</v>
      </c>
      <c r="D14" s="219">
        <f t="shared" si="0"/>
        <v>31</v>
      </c>
      <c r="E14" s="428"/>
      <c r="G14" s="221">
        <v>1</v>
      </c>
      <c r="K14" s="82">
        <f>31+26</f>
        <v>57</v>
      </c>
    </row>
    <row r="15" spans="2:11" ht="21" customHeight="1" x14ac:dyDescent="0.25">
      <c r="B15" s="325" t="s">
        <v>315</v>
      </c>
      <c r="C15" s="326" t="s">
        <v>52</v>
      </c>
      <c r="D15" s="219">
        <f t="shared" si="0"/>
        <v>32</v>
      </c>
      <c r="E15" s="428"/>
      <c r="G15" s="221">
        <v>1</v>
      </c>
    </row>
    <row r="16" spans="2:11" ht="21" customHeight="1" x14ac:dyDescent="0.25">
      <c r="B16" s="325" t="s">
        <v>69</v>
      </c>
      <c r="C16" s="326" t="str">
        <f>'[4]C1.6 '!C11</f>
        <v>CLEARING AND GRUBBING</v>
      </c>
      <c r="D16" s="219">
        <f t="shared" si="0"/>
        <v>33</v>
      </c>
      <c r="E16" s="428"/>
      <c r="G16" s="221">
        <v>1</v>
      </c>
    </row>
    <row r="17" spans="2:8" ht="21" customHeight="1" x14ac:dyDescent="0.25">
      <c r="B17" s="325" t="s">
        <v>81</v>
      </c>
      <c r="C17" s="326" t="s">
        <v>82</v>
      </c>
      <c r="D17" s="219">
        <f t="shared" si="0"/>
        <v>34</v>
      </c>
      <c r="E17" s="428"/>
      <c r="G17" s="221">
        <v>1</v>
      </c>
    </row>
    <row r="18" spans="2:8" ht="21" customHeight="1" x14ac:dyDescent="0.25">
      <c r="B18" s="325" t="s">
        <v>170</v>
      </c>
      <c r="C18" s="326" t="s">
        <v>169</v>
      </c>
      <c r="D18" s="219">
        <f t="shared" si="0"/>
        <v>36</v>
      </c>
      <c r="E18" s="428"/>
      <c r="G18" s="221">
        <v>2</v>
      </c>
    </row>
    <row r="19" spans="2:8" ht="39.6" x14ac:dyDescent="0.25">
      <c r="B19" s="325" t="s">
        <v>135</v>
      </c>
      <c r="C19" s="326" t="s">
        <v>134</v>
      </c>
      <c r="D19" s="219">
        <f t="shared" si="0"/>
        <v>37</v>
      </c>
      <c r="E19" s="428"/>
      <c r="G19" s="221">
        <v>1</v>
      </c>
    </row>
    <row r="20" spans="2:8" ht="21" customHeight="1" x14ac:dyDescent="0.25">
      <c r="B20" s="325" t="s">
        <v>232</v>
      </c>
      <c r="C20" s="326" t="s">
        <v>233</v>
      </c>
      <c r="D20" s="219">
        <f t="shared" si="0"/>
        <v>38</v>
      </c>
      <c r="E20" s="428"/>
      <c r="G20" s="221">
        <v>1</v>
      </c>
    </row>
    <row r="21" spans="2:8" ht="21" customHeight="1" x14ac:dyDescent="0.25">
      <c r="B21" s="325" t="s">
        <v>194</v>
      </c>
      <c r="C21" s="326" t="s">
        <v>193</v>
      </c>
      <c r="D21" s="219">
        <f t="shared" si="0"/>
        <v>39</v>
      </c>
      <c r="E21" s="428"/>
      <c r="G21" s="221">
        <v>1</v>
      </c>
    </row>
    <row r="22" spans="2:8" ht="21" customHeight="1" x14ac:dyDescent="0.25">
      <c r="B22" s="325" t="s">
        <v>103</v>
      </c>
      <c r="C22" s="326" t="s">
        <v>104</v>
      </c>
      <c r="D22" s="219">
        <f t="shared" si="0"/>
        <v>40</v>
      </c>
      <c r="E22" s="428"/>
      <c r="G22" s="221">
        <v>1</v>
      </c>
    </row>
    <row r="23" spans="2:8" ht="21" customHeight="1" x14ac:dyDescent="0.25">
      <c r="B23" s="325" t="s">
        <v>111</v>
      </c>
      <c r="C23" s="326" t="s">
        <v>112</v>
      </c>
      <c r="D23" s="219">
        <f t="shared" si="0"/>
        <v>41</v>
      </c>
      <c r="E23" s="428"/>
      <c r="G23" s="221">
        <v>1</v>
      </c>
    </row>
    <row r="24" spans="2:8" ht="21" customHeight="1" x14ac:dyDescent="0.25">
      <c r="B24" s="325" t="s">
        <v>432</v>
      </c>
      <c r="C24" s="326" t="s">
        <v>433</v>
      </c>
      <c r="D24" s="219">
        <f t="shared" si="0"/>
        <v>43</v>
      </c>
      <c r="E24" s="428"/>
      <c r="G24" s="221">
        <v>2</v>
      </c>
    </row>
    <row r="25" spans="2:8" ht="21" customHeight="1" x14ac:dyDescent="0.25">
      <c r="B25" s="325" t="s">
        <v>397</v>
      </c>
      <c r="C25" s="326" t="s">
        <v>398</v>
      </c>
      <c r="D25" s="219">
        <f t="shared" si="0"/>
        <v>44</v>
      </c>
      <c r="E25" s="428"/>
      <c r="G25" s="221">
        <v>1</v>
      </c>
    </row>
    <row r="26" spans="2:8" ht="21" customHeight="1" x14ac:dyDescent="0.25">
      <c r="B26" s="325" t="s">
        <v>362</v>
      </c>
      <c r="C26" s="326" t="s">
        <v>363</v>
      </c>
      <c r="D26" s="219">
        <f t="shared" si="0"/>
        <v>46</v>
      </c>
      <c r="E26" s="428"/>
      <c r="G26" s="221">
        <v>2</v>
      </c>
    </row>
    <row r="27" spans="2:8" ht="21" customHeight="1" x14ac:dyDescent="0.25">
      <c r="B27" s="325" t="s">
        <v>408</v>
      </c>
      <c r="C27" s="326" t="s">
        <v>409</v>
      </c>
      <c r="D27" s="219">
        <f t="shared" si="0"/>
        <v>47</v>
      </c>
      <c r="E27" s="428"/>
      <c r="G27" s="221">
        <v>1</v>
      </c>
    </row>
    <row r="28" spans="2:8" ht="21" customHeight="1" x14ac:dyDescent="0.25">
      <c r="B28" s="325" t="s">
        <v>212</v>
      </c>
      <c r="C28" s="326" t="s">
        <v>211</v>
      </c>
      <c r="D28" s="219">
        <f t="shared" si="0"/>
        <v>48</v>
      </c>
      <c r="E28" s="429"/>
      <c r="G28" s="221">
        <v>1</v>
      </c>
    </row>
    <row r="29" spans="2:8" ht="26.4" x14ac:dyDescent="0.25">
      <c r="B29" s="325" t="s">
        <v>219</v>
      </c>
      <c r="C29" s="326" t="s">
        <v>218</v>
      </c>
      <c r="D29" s="219">
        <f>D34-G30</f>
        <v>49</v>
      </c>
      <c r="E29" s="429"/>
      <c r="G29" s="221">
        <v>1</v>
      </c>
    </row>
    <row r="30" spans="2:8" ht="9" customHeight="1" thickBot="1" x14ac:dyDescent="0.3">
      <c r="B30" s="216"/>
      <c r="C30" s="217"/>
      <c r="D30" s="219"/>
      <c r="E30" s="429"/>
      <c r="G30" s="310">
        <v>1</v>
      </c>
    </row>
    <row r="31" spans="2:8" ht="23.4" customHeight="1" thickBot="1" x14ac:dyDescent="0.3">
      <c r="B31" s="194" t="str" cm="1">
        <f t="array" ref="B31">"TOTAL CARRIED FORWARD TO SUMMARY (Page C"&amp;_Summary&amp;")"</f>
        <v>TOTAL CARRIED FORWARD TO SUMMARY (Page C55)</v>
      </c>
      <c r="C31" s="195"/>
      <c r="D31" s="195"/>
      <c r="E31" s="430"/>
      <c r="H31" s="348"/>
    </row>
    <row r="32" spans="2:8" x14ac:dyDescent="0.25">
      <c r="E32" s="172"/>
    </row>
    <row r="34" spans="3:4" x14ac:dyDescent="0.25">
      <c r="D34" s="219">
        <f>Page_A-G35</f>
        <v>50</v>
      </c>
    </row>
    <row r="35" spans="3:4" x14ac:dyDescent="0.25">
      <c r="C35" s="82"/>
    </row>
    <row r="72" spans="2:7" x14ac:dyDescent="0.25">
      <c r="B72" s="190"/>
      <c r="C72" s="190"/>
      <c r="D72" s="190"/>
      <c r="E72" s="190"/>
      <c r="F72" s="183"/>
      <c r="G72" s="183"/>
    </row>
    <row r="170" spans="2:7" x14ac:dyDescent="0.25">
      <c r="B170" s="190"/>
      <c r="C170" s="190"/>
      <c r="D170" s="190"/>
      <c r="E170" s="190"/>
      <c r="F170" s="183"/>
      <c r="G170" s="183"/>
    </row>
  </sheetData>
  <sheetProtection algorithmName="SHA-512" hashValue="wzPP2dxzIHw469mSpqOm9O5VfPDTYfZXkjAvqFcckiQwVFUkidkD6qZK6K2HvQ9ml9ZbdObI5LQrBOoPfBmphA==" saltValue="SGp+vh9Ok5hrfND/YGQhTg==" spinCount="100000" sheet="1" objects="1" scenarios="1"/>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78" firstPageNumber="50"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E25:E31 E13:E19</xm:sqref>
        </x14:conditionalFormatting>
        <x14:conditionalFormatting xmlns:xm="http://schemas.microsoft.com/office/excel/2006/main">
          <x14:cfRule type="expression" priority="1" id="{5767B7CF-4FF8-4A14-AAE2-CC89091DFB66}">
            <xm:f>AND(Information!$C$8=FALSE,$D20&lt;&gt;"P C Sum",$D20&lt;&gt;"PC Sum",$D20&lt;&gt;"P Sum",$D20&lt;&gt;"Prov Sum")</xm:f>
            <x14:dxf>
              <font>
                <strike val="0"/>
                <color theme="0"/>
              </font>
              <numFmt numFmtId="4" formatCode="#,##0.00"/>
            </x14:dxf>
          </x14:cfRule>
          <xm:sqref>E20:E24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H66"/>
  <sheetViews>
    <sheetView view="pageLayout" zoomScale="55" zoomScaleNormal="125" zoomScaleSheetLayoutView="100" zoomScalePageLayoutView="55" workbookViewId="0">
      <selection activeCell="G66" sqref="G66"/>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1" spans="2:8" x14ac:dyDescent="0.25">
      <c r="G1" s="5">
        <f>MAX(G9:G498)</f>
        <v>900000</v>
      </c>
    </row>
    <row r="2" spans="2:8" x14ac:dyDescent="0.25">
      <c r="B2" s="85" t="str">
        <f>Client1</f>
        <v>Province of KwaZulu-Natal</v>
      </c>
      <c r="C2" s="86"/>
      <c r="D2" s="59"/>
      <c r="E2" s="467" t="str">
        <f>"Contract No. "&amp;ContractNo</f>
        <v>Contract No. ZNB01216/00000/00/PMC/INF/21/T</v>
      </c>
      <c r="F2" s="467"/>
      <c r="G2" s="467"/>
    </row>
    <row r="3" spans="2:8" x14ac:dyDescent="0.25">
      <c r="B3" s="111" t="str">
        <f>Client2</f>
        <v>Department of Transport</v>
      </c>
      <c r="C3" s="86"/>
      <c r="D3" s="59"/>
      <c r="E3" s="59"/>
      <c r="F3" s="60"/>
      <c r="G3" s="87"/>
    </row>
    <row r="4" spans="2:8" x14ac:dyDescent="0.25">
      <c r="B4" s="61"/>
      <c r="C4" s="61"/>
      <c r="D4" s="112"/>
      <c r="E4" s="112"/>
      <c r="F4" s="63"/>
      <c r="G4" s="88"/>
    </row>
    <row r="5" spans="2:8" x14ac:dyDescent="0.25">
      <c r="B5" s="458" t="s">
        <v>282</v>
      </c>
      <c r="C5" s="459"/>
      <c r="D5" s="459"/>
      <c r="E5" s="459"/>
      <c r="F5" s="459"/>
      <c r="G5" s="490" t="str">
        <f>"CHAPTER "&amp;B11</f>
        <v>CHAPTER E</v>
      </c>
      <c r="H5" s="113"/>
    </row>
    <row r="6" spans="2:8" ht="7.5" customHeight="1" x14ac:dyDescent="0.25">
      <c r="B6" s="460" t="str">
        <f>ContractDescription</f>
        <v>PROVISION OF ROUTINE AND SAFETY MAINTENANCE ON VARIOUS ROADS WITHIN THE IMPENDLE ZONE -  VULINDLELA AREA OFFICE</v>
      </c>
      <c r="C6" s="461"/>
      <c r="D6" s="461"/>
      <c r="E6" s="461"/>
      <c r="F6" s="461"/>
      <c r="G6" s="491"/>
      <c r="H6" s="117"/>
    </row>
    <row r="7" spans="2:8" ht="12.75" customHeight="1" x14ac:dyDescent="0.25">
      <c r="B7" s="460"/>
      <c r="C7" s="461"/>
      <c r="D7" s="461"/>
      <c r="E7" s="461"/>
      <c r="F7" s="461"/>
      <c r="G7" s="491"/>
      <c r="H7" s="117"/>
    </row>
    <row r="8" spans="2:8" ht="7.5" customHeight="1" x14ac:dyDescent="0.25">
      <c r="B8" s="462"/>
      <c r="C8" s="463"/>
      <c r="D8" s="463"/>
      <c r="E8" s="463"/>
      <c r="F8" s="463"/>
      <c r="G8" s="492"/>
      <c r="H8" s="117"/>
    </row>
    <row r="9" spans="2:8" s="9" customFormat="1" ht="24.9" customHeight="1" x14ac:dyDescent="0.25">
      <c r="B9" s="10" t="s">
        <v>0</v>
      </c>
      <c r="C9" s="11" t="s">
        <v>1</v>
      </c>
      <c r="D9" s="11" t="s">
        <v>2</v>
      </c>
      <c r="E9" s="11" t="s">
        <v>3</v>
      </c>
      <c r="F9" s="11" t="s">
        <v>4</v>
      </c>
      <c r="G9" s="11" t="s">
        <v>5</v>
      </c>
      <c r="H9" s="115"/>
    </row>
    <row r="10" spans="2:8" x14ac:dyDescent="0.25">
      <c r="B10" s="13"/>
      <c r="C10" s="14"/>
      <c r="D10" s="15"/>
      <c r="E10" s="15"/>
      <c r="F10" s="16"/>
      <c r="G10" s="17" t="str">
        <f t="shared" ref="G10:G37" si="0">IF(D10="","",E10*F10)</f>
        <v/>
      </c>
      <c r="H10" s="18"/>
    </row>
    <row r="11" spans="2:8" ht="26.4" x14ac:dyDescent="0.25">
      <c r="B11" s="55" t="s">
        <v>256</v>
      </c>
      <c r="C11" s="20" t="s">
        <v>220</v>
      </c>
      <c r="D11" s="21"/>
      <c r="E11" s="21"/>
      <c r="F11" s="37"/>
      <c r="G11" s="17" t="str">
        <f t="shared" si="0"/>
        <v/>
      </c>
      <c r="H11" s="38"/>
    </row>
    <row r="12" spans="2:8" x14ac:dyDescent="0.25">
      <c r="B12" s="43"/>
      <c r="C12" s="14"/>
      <c r="D12" s="21"/>
      <c r="E12" s="21"/>
      <c r="F12" s="37"/>
      <c r="G12" s="17" t="str">
        <f t="shared" si="0"/>
        <v/>
      </c>
      <c r="H12" s="38"/>
    </row>
    <row r="13" spans="2:8" ht="26.4" x14ac:dyDescent="0.25">
      <c r="B13" s="43" t="s">
        <v>265</v>
      </c>
      <c r="C13" s="14" t="s">
        <v>221</v>
      </c>
      <c r="D13" s="21" t="s">
        <v>11</v>
      </c>
      <c r="E13" s="173">
        <v>1</v>
      </c>
      <c r="F13" s="412"/>
      <c r="G13" s="413"/>
      <c r="H13" s="38"/>
    </row>
    <row r="14" spans="2:8" x14ac:dyDescent="0.25">
      <c r="B14" s="55"/>
      <c r="C14" s="14"/>
      <c r="D14" s="21"/>
      <c r="E14" s="174"/>
      <c r="F14" s="412"/>
      <c r="G14" s="413"/>
      <c r="H14" s="38"/>
    </row>
    <row r="15" spans="2:8" ht="26.4" x14ac:dyDescent="0.25">
      <c r="B15" s="43" t="s">
        <v>257</v>
      </c>
      <c r="C15" s="14" t="s">
        <v>247</v>
      </c>
      <c r="D15" s="21"/>
      <c r="E15" s="174"/>
      <c r="F15" s="412"/>
      <c r="G15" s="413"/>
      <c r="H15" s="39"/>
    </row>
    <row r="16" spans="2:8" x14ac:dyDescent="0.25">
      <c r="B16" s="55"/>
      <c r="C16" s="14"/>
      <c r="D16" s="21"/>
      <c r="E16" s="174"/>
      <c r="F16" s="412"/>
      <c r="G16" s="413"/>
      <c r="H16" s="39"/>
    </row>
    <row r="17" spans="2:8" x14ac:dyDescent="0.25">
      <c r="B17" s="43" t="s">
        <v>34</v>
      </c>
      <c r="C17" s="14" t="s">
        <v>238</v>
      </c>
      <c r="D17" s="21"/>
      <c r="E17" s="174"/>
      <c r="F17" s="412"/>
      <c r="G17" s="413"/>
      <c r="H17" s="39"/>
    </row>
    <row r="18" spans="2:8" x14ac:dyDescent="0.25">
      <c r="B18" s="55"/>
      <c r="C18" s="14"/>
      <c r="D18" s="21"/>
      <c r="E18" s="174"/>
      <c r="F18" s="412"/>
      <c r="G18" s="413"/>
      <c r="H18" s="39"/>
    </row>
    <row r="19" spans="2:8" x14ac:dyDescent="0.25">
      <c r="B19" s="43" t="s">
        <v>66</v>
      </c>
      <c r="C19" s="14" t="s">
        <v>236</v>
      </c>
      <c r="D19" s="21" t="s">
        <v>185</v>
      </c>
      <c r="E19" s="175">
        <v>500000</v>
      </c>
      <c r="F19" s="412">
        <v>1</v>
      </c>
      <c r="G19" s="413">
        <f t="shared" si="0"/>
        <v>500000</v>
      </c>
      <c r="H19" s="38"/>
    </row>
    <row r="20" spans="2:8" x14ac:dyDescent="0.25">
      <c r="B20" s="43"/>
      <c r="C20" s="14"/>
      <c r="D20" s="21"/>
      <c r="E20" s="175"/>
      <c r="F20" s="412"/>
      <c r="G20" s="413"/>
      <c r="H20" s="38"/>
    </row>
    <row r="21" spans="2:8" ht="26.4" x14ac:dyDescent="0.25">
      <c r="B21" s="43" t="s">
        <v>67</v>
      </c>
      <c r="C21" s="14" t="s">
        <v>258</v>
      </c>
      <c r="D21" s="21" t="s">
        <v>25</v>
      </c>
      <c r="E21" s="175">
        <f>E19</f>
        <v>500000</v>
      </c>
      <c r="F21" s="412"/>
      <c r="G21" s="413"/>
    </row>
    <row r="22" spans="2:8" x14ac:dyDescent="0.25">
      <c r="B22" s="43"/>
      <c r="C22" s="1"/>
      <c r="D22" s="21"/>
      <c r="E22" s="175"/>
      <c r="F22" s="412"/>
      <c r="G22" s="413"/>
    </row>
    <row r="23" spans="2:8" x14ac:dyDescent="0.25">
      <c r="B23" s="43" t="s">
        <v>35</v>
      </c>
      <c r="C23" s="14" t="s">
        <v>237</v>
      </c>
      <c r="D23" s="21"/>
      <c r="E23" s="175"/>
      <c r="F23" s="412"/>
      <c r="G23" s="413"/>
    </row>
    <row r="24" spans="2:8" x14ac:dyDescent="0.25">
      <c r="B24" s="43"/>
      <c r="C24" s="14"/>
      <c r="D24" s="21"/>
      <c r="E24" s="175"/>
      <c r="F24" s="412"/>
      <c r="G24" s="413"/>
    </row>
    <row r="25" spans="2:8" x14ac:dyDescent="0.25">
      <c r="B25" s="43" t="s">
        <v>109</v>
      </c>
      <c r="C25" s="14" t="s">
        <v>236</v>
      </c>
      <c r="D25" s="21" t="s">
        <v>185</v>
      </c>
      <c r="E25" s="175">
        <v>500000</v>
      </c>
      <c r="F25" s="412">
        <v>1</v>
      </c>
      <c r="G25" s="413">
        <f t="shared" si="0"/>
        <v>500000</v>
      </c>
    </row>
    <row r="26" spans="2:8" x14ac:dyDescent="0.25">
      <c r="B26" s="43"/>
      <c r="C26" s="14"/>
      <c r="D26" s="21"/>
      <c r="E26" s="175"/>
      <c r="F26" s="412"/>
      <c r="G26" s="413"/>
    </row>
    <row r="27" spans="2:8" ht="26.4" x14ac:dyDescent="0.25">
      <c r="B27" s="43" t="s">
        <v>110</v>
      </c>
      <c r="C27" s="14" t="s">
        <v>259</v>
      </c>
      <c r="D27" s="21" t="s">
        <v>25</v>
      </c>
      <c r="E27" s="175">
        <f>E25</f>
        <v>500000</v>
      </c>
      <c r="F27" s="412"/>
      <c r="G27" s="413"/>
      <c r="H27" s="39"/>
    </row>
    <row r="28" spans="2:8" x14ac:dyDescent="0.25">
      <c r="B28" s="43"/>
      <c r="C28" s="14"/>
      <c r="D28" s="21"/>
      <c r="E28" s="175"/>
      <c r="F28" s="412"/>
      <c r="G28" s="413"/>
      <c r="H28" s="18"/>
    </row>
    <row r="29" spans="2:8" s="34" customFormat="1" x14ac:dyDescent="0.25">
      <c r="B29" s="43" t="s">
        <v>36</v>
      </c>
      <c r="C29" s="14" t="s">
        <v>239</v>
      </c>
      <c r="D29" s="21"/>
      <c r="E29" s="175"/>
      <c r="F29" s="412"/>
      <c r="G29" s="413"/>
      <c r="H29" s="18"/>
    </row>
    <row r="30" spans="2:8" x14ac:dyDescent="0.25">
      <c r="B30" s="43"/>
      <c r="C30" s="14"/>
      <c r="D30" s="21"/>
      <c r="E30" s="175"/>
      <c r="F30" s="412"/>
      <c r="G30" s="413"/>
      <c r="H30" s="39"/>
    </row>
    <row r="31" spans="2:8" x14ac:dyDescent="0.25">
      <c r="B31" s="43" t="s">
        <v>118</v>
      </c>
      <c r="C31" s="14" t="s">
        <v>236</v>
      </c>
      <c r="D31" s="21" t="s">
        <v>185</v>
      </c>
      <c r="E31" s="175">
        <v>500000</v>
      </c>
      <c r="F31" s="412">
        <v>1</v>
      </c>
      <c r="G31" s="413">
        <f t="shared" si="0"/>
        <v>500000</v>
      </c>
      <c r="H31" s="39"/>
    </row>
    <row r="32" spans="2:8" x14ac:dyDescent="0.25">
      <c r="B32" s="43"/>
      <c r="C32" s="14"/>
      <c r="D32" s="21"/>
      <c r="E32" s="175"/>
      <c r="F32" s="412"/>
      <c r="G32" s="413"/>
      <c r="H32" s="38"/>
    </row>
    <row r="33" spans="2:8" ht="26.4" x14ac:dyDescent="0.25">
      <c r="B33" s="43" t="s">
        <v>119</v>
      </c>
      <c r="C33" s="14" t="s">
        <v>260</v>
      </c>
      <c r="D33" s="21" t="s">
        <v>25</v>
      </c>
      <c r="E33" s="175">
        <f>E31</f>
        <v>500000</v>
      </c>
      <c r="F33" s="412"/>
      <c r="G33" s="413"/>
      <c r="H33" s="38"/>
    </row>
    <row r="34" spans="2:8" x14ac:dyDescent="0.25">
      <c r="B34" s="43"/>
      <c r="C34" s="14"/>
      <c r="D34" s="21"/>
      <c r="E34" s="175"/>
      <c r="F34" s="412"/>
      <c r="G34" s="413"/>
      <c r="H34" s="38"/>
    </row>
    <row r="35" spans="2:8" ht="27.75" customHeight="1" x14ac:dyDescent="0.25">
      <c r="B35" s="43" t="s">
        <v>37</v>
      </c>
      <c r="C35" s="14" t="s">
        <v>249</v>
      </c>
      <c r="D35" s="21"/>
      <c r="E35" s="175"/>
      <c r="F35" s="412"/>
      <c r="G35" s="413"/>
      <c r="H35" s="38"/>
    </row>
    <row r="36" spans="2:8" x14ac:dyDescent="0.25">
      <c r="B36" s="43"/>
      <c r="C36" s="14"/>
      <c r="D36" s="21"/>
      <c r="E36" s="175"/>
      <c r="F36" s="412"/>
      <c r="G36" s="413"/>
      <c r="H36" s="38"/>
    </row>
    <row r="37" spans="2:8" x14ac:dyDescent="0.25">
      <c r="B37" s="43" t="s">
        <v>120</v>
      </c>
      <c r="C37" s="14" t="s">
        <v>250</v>
      </c>
      <c r="D37" s="21" t="s">
        <v>185</v>
      </c>
      <c r="E37" s="175">
        <v>100000</v>
      </c>
      <c r="F37" s="412">
        <v>1</v>
      </c>
      <c r="G37" s="413">
        <f t="shared" si="0"/>
        <v>100000</v>
      </c>
      <c r="H37" s="38"/>
    </row>
    <row r="38" spans="2:8" x14ac:dyDescent="0.25">
      <c r="B38" s="43"/>
      <c r="C38" s="14"/>
      <c r="D38" s="21"/>
      <c r="E38" s="175"/>
      <c r="F38" s="412"/>
      <c r="G38" s="413"/>
      <c r="H38" s="38"/>
    </row>
    <row r="39" spans="2:8" ht="26.4" x14ac:dyDescent="0.25">
      <c r="B39" s="43" t="s">
        <v>240</v>
      </c>
      <c r="C39" s="14" t="s">
        <v>261</v>
      </c>
      <c r="D39" s="21" t="s">
        <v>25</v>
      </c>
      <c r="E39" s="175">
        <f>E37</f>
        <v>100000</v>
      </c>
      <c r="F39" s="412"/>
      <c r="G39" s="413"/>
      <c r="H39" s="38"/>
    </row>
    <row r="40" spans="2:8" x14ac:dyDescent="0.25">
      <c r="B40" s="43"/>
      <c r="C40" s="14"/>
      <c r="D40" s="21"/>
      <c r="E40" s="175"/>
      <c r="F40" s="412"/>
      <c r="G40" s="413"/>
      <c r="H40" s="38"/>
    </row>
    <row r="41" spans="2:8" x14ac:dyDescent="0.25">
      <c r="B41" s="43" t="s">
        <v>262</v>
      </c>
      <c r="C41" s="14" t="s">
        <v>251</v>
      </c>
      <c r="D41" s="21"/>
      <c r="E41" s="175"/>
      <c r="F41" s="412"/>
      <c r="G41" s="413"/>
      <c r="H41" s="38"/>
    </row>
    <row r="42" spans="2:8" x14ac:dyDescent="0.25">
      <c r="B42" s="43"/>
      <c r="C42" s="14"/>
      <c r="D42" s="21"/>
      <c r="E42" s="175"/>
      <c r="F42" s="412"/>
      <c r="G42" s="413"/>
      <c r="H42" s="38"/>
    </row>
    <row r="43" spans="2:8" x14ac:dyDescent="0.25">
      <c r="B43" s="43" t="s">
        <v>34</v>
      </c>
      <c r="C43" s="14" t="s">
        <v>252</v>
      </c>
      <c r="D43" s="21" t="s">
        <v>185</v>
      </c>
      <c r="E43" s="175">
        <v>500000</v>
      </c>
      <c r="F43" s="412">
        <v>1</v>
      </c>
      <c r="G43" s="413">
        <f t="shared" ref="G43:G63" si="1">IF(D43="","",E43*F43)</f>
        <v>500000</v>
      </c>
      <c r="H43" s="38"/>
    </row>
    <row r="44" spans="2:8" x14ac:dyDescent="0.25">
      <c r="B44" s="43"/>
      <c r="C44" s="14"/>
      <c r="D44" s="21"/>
      <c r="E44" s="175"/>
      <c r="F44" s="412"/>
      <c r="G44" s="413"/>
      <c r="H44" s="38"/>
    </row>
    <row r="45" spans="2:8" x14ac:dyDescent="0.25">
      <c r="B45" s="43" t="s">
        <v>35</v>
      </c>
      <c r="C45" s="14" t="s">
        <v>243</v>
      </c>
      <c r="D45" s="21" t="s">
        <v>185</v>
      </c>
      <c r="E45" s="175">
        <v>50000</v>
      </c>
      <c r="F45" s="412">
        <v>1</v>
      </c>
      <c r="G45" s="413">
        <f t="shared" si="1"/>
        <v>50000</v>
      </c>
      <c r="H45" s="38"/>
    </row>
    <row r="46" spans="2:8" x14ac:dyDescent="0.25">
      <c r="B46" s="43"/>
      <c r="C46" s="14"/>
      <c r="D46" s="21"/>
      <c r="E46" s="175"/>
      <c r="F46" s="412"/>
      <c r="G46" s="413"/>
      <c r="H46" s="38"/>
    </row>
    <row r="47" spans="2:8" ht="26.4" x14ac:dyDescent="0.25">
      <c r="B47" s="43" t="s">
        <v>40</v>
      </c>
      <c r="C47" s="14" t="s">
        <v>263</v>
      </c>
      <c r="D47" s="21" t="s">
        <v>25</v>
      </c>
      <c r="E47" s="175">
        <f>E43+E45</f>
        <v>550000</v>
      </c>
      <c r="F47" s="412"/>
      <c r="G47" s="413"/>
      <c r="H47" s="38"/>
    </row>
    <row r="48" spans="2:8" x14ac:dyDescent="0.25">
      <c r="B48" s="43"/>
      <c r="C48" s="14"/>
      <c r="D48" s="21"/>
      <c r="E48" s="175"/>
      <c r="F48" s="412"/>
      <c r="G48" s="413"/>
      <c r="H48" s="38"/>
    </row>
    <row r="49" spans="2:8" x14ac:dyDescent="0.25">
      <c r="B49" s="43" t="s">
        <v>37</v>
      </c>
      <c r="C49" s="14" t="s">
        <v>253</v>
      </c>
      <c r="D49" s="21"/>
      <c r="E49" s="175"/>
      <c r="F49" s="412"/>
      <c r="G49" s="413"/>
      <c r="H49" s="38"/>
    </row>
    <row r="50" spans="2:8" x14ac:dyDescent="0.25">
      <c r="B50" s="43"/>
      <c r="C50" s="14"/>
      <c r="D50" s="21"/>
      <c r="E50" s="175"/>
      <c r="F50" s="412"/>
      <c r="G50" s="413"/>
      <c r="H50" s="38"/>
    </row>
    <row r="51" spans="2:8" x14ac:dyDescent="0.25">
      <c r="B51" s="43" t="s">
        <v>120</v>
      </c>
      <c r="C51" s="14" t="s">
        <v>254</v>
      </c>
      <c r="D51" s="21" t="s">
        <v>185</v>
      </c>
      <c r="E51" s="175">
        <v>900000</v>
      </c>
      <c r="F51" s="412">
        <v>1</v>
      </c>
      <c r="G51" s="413">
        <f t="shared" si="1"/>
        <v>900000</v>
      </c>
      <c r="H51" s="38"/>
    </row>
    <row r="52" spans="2:8" x14ac:dyDescent="0.25">
      <c r="B52" s="43"/>
      <c r="C52" s="14"/>
      <c r="D52" s="21"/>
      <c r="E52" s="175"/>
      <c r="F52" s="412"/>
      <c r="G52" s="413"/>
      <c r="H52" s="38"/>
    </row>
    <row r="53" spans="2:8" ht="26.4" x14ac:dyDescent="0.25">
      <c r="B53" s="43" t="s">
        <v>240</v>
      </c>
      <c r="C53" s="14" t="s">
        <v>264</v>
      </c>
      <c r="D53" s="21" t="s">
        <v>25</v>
      </c>
      <c r="E53" s="175">
        <f>E51</f>
        <v>900000</v>
      </c>
      <c r="F53" s="412"/>
      <c r="G53" s="413"/>
      <c r="H53" s="38"/>
    </row>
    <row r="54" spans="2:8" x14ac:dyDescent="0.25">
      <c r="B54" s="43"/>
      <c r="C54" s="14"/>
      <c r="D54" s="35"/>
      <c r="E54" s="175"/>
      <c r="F54" s="412"/>
      <c r="G54" s="413"/>
    </row>
    <row r="55" spans="2:8" ht="26.4" x14ac:dyDescent="0.25">
      <c r="B55" s="43" t="s">
        <v>38</v>
      </c>
      <c r="C55" s="14" t="s">
        <v>244</v>
      </c>
      <c r="D55" s="21"/>
      <c r="E55" s="175"/>
      <c r="F55" s="412"/>
      <c r="G55" s="413"/>
      <c r="H55" s="38"/>
    </row>
    <row r="56" spans="2:8" x14ac:dyDescent="0.25">
      <c r="B56" s="43"/>
      <c r="C56" s="14"/>
      <c r="D56" s="21"/>
      <c r="E56" s="175"/>
      <c r="F56" s="412"/>
      <c r="G56" s="413"/>
      <c r="H56" s="42"/>
    </row>
    <row r="57" spans="2:8" x14ac:dyDescent="0.25">
      <c r="B57" s="43" t="s">
        <v>241</v>
      </c>
      <c r="C57" s="14" t="s">
        <v>255</v>
      </c>
      <c r="D57" s="21" t="s">
        <v>222</v>
      </c>
      <c r="E57" s="175">
        <v>60</v>
      </c>
      <c r="F57" s="412"/>
      <c r="G57" s="413"/>
    </row>
    <row r="58" spans="2:8" x14ac:dyDescent="0.25">
      <c r="B58" s="43"/>
      <c r="C58" s="14"/>
      <c r="D58" s="21"/>
      <c r="E58" s="175"/>
      <c r="F58" s="412"/>
      <c r="G58" s="413"/>
      <c r="H58" s="38"/>
    </row>
    <row r="59" spans="2:8" x14ac:dyDescent="0.25">
      <c r="B59" s="43" t="s">
        <v>242</v>
      </c>
      <c r="C59" s="14" t="s">
        <v>245</v>
      </c>
      <c r="D59" s="21" t="s">
        <v>222</v>
      </c>
      <c r="E59" s="175">
        <v>60</v>
      </c>
      <c r="F59" s="412"/>
      <c r="G59" s="413"/>
      <c r="H59" s="38"/>
    </row>
    <row r="60" spans="2:8" ht="6.9" customHeight="1" x14ac:dyDescent="0.25">
      <c r="B60" s="43"/>
      <c r="C60" s="14"/>
      <c r="D60" s="21"/>
      <c r="E60" s="175"/>
      <c r="F60" s="412"/>
      <c r="G60" s="413"/>
      <c r="H60" s="38"/>
    </row>
    <row r="61" spans="2:8" x14ac:dyDescent="0.25">
      <c r="B61" s="43" t="s">
        <v>39</v>
      </c>
      <c r="C61" s="176" t="s">
        <v>319</v>
      </c>
      <c r="D61" s="174"/>
      <c r="E61" s="175"/>
      <c r="F61" s="412"/>
      <c r="G61" s="413"/>
      <c r="H61" s="38"/>
    </row>
    <row r="62" spans="2:8" ht="8.4" customHeight="1" x14ac:dyDescent="0.25">
      <c r="B62" s="43"/>
      <c r="C62" s="176"/>
      <c r="D62" s="174"/>
      <c r="E62" s="175"/>
      <c r="F62" s="412"/>
      <c r="G62" s="413"/>
      <c r="H62" s="38"/>
    </row>
    <row r="63" spans="2:8" x14ac:dyDescent="0.25">
      <c r="B63" s="43"/>
      <c r="C63" s="177" t="s">
        <v>317</v>
      </c>
      <c r="D63" s="174" t="s">
        <v>186</v>
      </c>
      <c r="E63" s="175">
        <v>50000</v>
      </c>
      <c r="F63" s="412">
        <v>1</v>
      </c>
      <c r="G63" s="413">
        <f t="shared" si="1"/>
        <v>50000</v>
      </c>
      <c r="H63" s="38"/>
    </row>
    <row r="64" spans="2:8" x14ac:dyDescent="0.25">
      <c r="B64" s="43"/>
      <c r="C64" s="176"/>
      <c r="D64" s="174"/>
      <c r="E64" s="175"/>
      <c r="F64" s="412"/>
      <c r="G64" s="413"/>
      <c r="H64" s="38"/>
    </row>
    <row r="65" spans="2:8" ht="22.8" x14ac:dyDescent="0.25">
      <c r="B65" s="43"/>
      <c r="C65" s="177" t="s">
        <v>318</v>
      </c>
      <c r="D65" s="174" t="s">
        <v>25</v>
      </c>
      <c r="E65" s="175">
        <f>E63</f>
        <v>50000</v>
      </c>
      <c r="F65" s="412"/>
      <c r="G65" s="413"/>
      <c r="H65" s="38"/>
    </row>
    <row r="66" spans="2:8" s="27" customFormat="1" ht="19.5" customHeight="1" x14ac:dyDescent="0.25">
      <c r="B66" s="103" t="str">
        <f>$B$11</f>
        <v>E</v>
      </c>
      <c r="C66" s="487" t="s">
        <v>229</v>
      </c>
      <c r="D66" s="488"/>
      <c r="E66" s="488"/>
      <c r="F66" s="489"/>
      <c r="G66" s="416"/>
      <c r="H66" s="32"/>
    </row>
  </sheetData>
  <sheetProtection algorithmName="SHA-512" hashValue="MD9Et2Umsnc1O51EPMvYg3MUAXNtG/O2RG8tQ9ZGrImmkSvgR7z1+IPPrgaNSk0tW/++Ig5NLA88R0NB9ioE7w==" saltValue="v7f4ior8ynwZegPvNDlmFw==" spinCount="100000" sheet="1" objects="1" scenarios="1"/>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51"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N164"/>
  <sheetViews>
    <sheetView showGridLines="0" view="pageLayout" zoomScale="115" zoomScaleNormal="100" zoomScaleSheetLayoutView="100" zoomScalePageLayoutView="115" workbookViewId="0">
      <selection activeCell="E12" sqref="E12:E14"/>
    </sheetView>
  </sheetViews>
  <sheetFormatPr defaultColWidth="8.88671875" defaultRowHeight="13.2" x14ac:dyDescent="0.25"/>
  <cols>
    <col min="1" max="1" width="2" style="82" customWidth="1"/>
    <col min="2" max="2" width="8.44140625" style="183" customWidth="1"/>
    <col min="3" max="3" width="55.88671875" style="71" customWidth="1"/>
    <col min="4" max="4" width="6.5546875" style="71" customWidth="1"/>
    <col min="5" max="5" width="21.88671875" style="94" customWidth="1"/>
    <col min="6" max="6" width="1.44140625" style="82" customWidth="1"/>
    <col min="7" max="7" width="4.44140625" style="82" customWidth="1"/>
    <col min="8" max="8" width="9.5546875" style="82" customWidth="1"/>
    <col min="9" max="9" width="11.44140625" style="95" customWidth="1"/>
    <col min="10" max="10" width="11.5546875" style="82" bestFit="1" customWidth="1"/>
    <col min="11" max="11" width="8.88671875" style="82"/>
    <col min="12" max="12" width="15.44140625" style="82" customWidth="1"/>
    <col min="13" max="13" width="12.5546875" style="82" customWidth="1"/>
    <col min="14" max="14" width="9.44140625" style="82" customWidth="1"/>
    <col min="15" max="16384" width="8.88671875" style="82"/>
  </cols>
  <sheetData>
    <row r="1" spans="2:14" s="65" customFormat="1" ht="18" customHeight="1" x14ac:dyDescent="0.25">
      <c r="B1" s="2" t="str">
        <f>Client1</f>
        <v>Province of KwaZulu-Natal</v>
      </c>
      <c r="C1" s="68"/>
      <c r="D1" s="68"/>
      <c r="F1" s="182" t="str">
        <f>"Contract No. "&amp;ContractNo</f>
        <v>Contract No. ZNB01216/00000/00/PMC/INF/21/T</v>
      </c>
      <c r="H1" s="116"/>
      <c r="I1" s="164"/>
      <c r="M1" s="116"/>
    </row>
    <row r="2" spans="2:14" s="65" customFormat="1" ht="16.5" customHeight="1" x14ac:dyDescent="0.25">
      <c r="B2" s="92" t="str">
        <f>Client2</f>
        <v>Department of Transport</v>
      </c>
      <c r="C2" s="68"/>
      <c r="D2" s="68"/>
      <c r="E2" s="116"/>
      <c r="F2" s="116"/>
      <c r="G2" s="116"/>
      <c r="H2" s="116"/>
      <c r="I2" s="164"/>
      <c r="K2" s="66"/>
      <c r="L2" s="66"/>
      <c r="M2" s="116"/>
    </row>
    <row r="3" spans="2:14" s="65" customFormat="1" ht="13.5" customHeight="1" x14ac:dyDescent="0.25">
      <c r="B3" s="163"/>
      <c r="C3" s="68"/>
      <c r="D3" s="68"/>
      <c r="E3" s="116"/>
      <c r="F3" s="116"/>
      <c r="G3" s="116"/>
      <c r="H3" s="116"/>
      <c r="I3" s="164"/>
      <c r="K3" s="66"/>
      <c r="L3" s="66"/>
      <c r="M3" s="116"/>
    </row>
    <row r="4" spans="2:14" s="65" customFormat="1" ht="13.5" customHeight="1" x14ac:dyDescent="0.25">
      <c r="B4" s="163"/>
      <c r="C4" s="68"/>
      <c r="D4" s="68"/>
      <c r="E4" s="116"/>
      <c r="F4" s="116"/>
      <c r="G4" s="116"/>
      <c r="H4" s="116"/>
      <c r="I4" s="164"/>
      <c r="K4" s="66"/>
      <c r="L4" s="66"/>
      <c r="M4" s="116"/>
    </row>
    <row r="5" spans="2:14" ht="12.75" customHeight="1" x14ac:dyDescent="0.25">
      <c r="B5" s="493" t="s">
        <v>282</v>
      </c>
      <c r="C5" s="494"/>
      <c r="D5" s="494"/>
      <c r="E5" s="494"/>
      <c r="F5" s="494"/>
    </row>
    <row r="6" spans="2:14" ht="12.75" customHeight="1" x14ac:dyDescent="0.25">
      <c r="B6" s="117"/>
      <c r="C6" s="185"/>
      <c r="D6" s="185"/>
      <c r="E6" s="185"/>
    </row>
    <row r="7" spans="2:14" ht="12.75" customHeight="1" x14ac:dyDescent="0.25">
      <c r="B7" s="485" t="s">
        <v>325</v>
      </c>
      <c r="C7" s="485"/>
      <c r="D7" s="485"/>
      <c r="E7" s="485"/>
    </row>
    <row r="8" spans="2:14" ht="12.75" customHeight="1" x14ac:dyDescent="0.25">
      <c r="B8" s="190"/>
      <c r="C8" s="190"/>
      <c r="D8" s="190"/>
      <c r="E8" s="190"/>
    </row>
    <row r="9" spans="2:14" ht="25.5" customHeight="1" x14ac:dyDescent="0.25">
      <c r="B9" s="484" t="str">
        <f>ContractDescription</f>
        <v>PROVISION OF ROUTINE AND SAFETY MAINTENANCE ON VARIOUS ROADS WITHIN THE IMPENDLE ZONE -  VULINDLELA AREA OFFICE</v>
      </c>
      <c r="C9" s="484"/>
      <c r="D9" s="484"/>
      <c r="E9" s="484"/>
      <c r="F9" s="183"/>
      <c r="G9" s="191"/>
      <c r="H9" s="183"/>
    </row>
    <row r="10" spans="2:14" ht="5.25" customHeight="1" thickBot="1" x14ac:dyDescent="0.3">
      <c r="B10" s="486"/>
      <c r="C10" s="486"/>
      <c r="D10" s="486"/>
      <c r="E10" s="486"/>
    </row>
    <row r="11" spans="2:14" s="115" customFormat="1" ht="24.9" customHeight="1" thickBot="1" x14ac:dyDescent="0.3">
      <c r="B11" s="165" t="s">
        <v>234</v>
      </c>
      <c r="C11" s="166" t="s">
        <v>1</v>
      </c>
      <c r="D11" s="192" t="s">
        <v>223</v>
      </c>
      <c r="E11" s="167" t="s">
        <v>5</v>
      </c>
      <c r="I11" s="168"/>
    </row>
    <row r="12" spans="2:14" ht="21" customHeight="1" x14ac:dyDescent="0.25">
      <c r="B12" s="188" t="s">
        <v>256</v>
      </c>
      <c r="C12" s="193" t="str">
        <f>'Chapter E'!C11</f>
        <v>EXPANDED PUBLIC WORKS PROGRAMME (EPWP)</v>
      </c>
      <c r="D12" s="197" t="s">
        <v>528</v>
      </c>
      <c r="E12" s="428"/>
      <c r="H12" s="115"/>
      <c r="I12" s="170"/>
    </row>
    <row r="13" spans="2:14" ht="9" customHeight="1" thickBot="1" x14ac:dyDescent="0.3">
      <c r="B13" s="171"/>
      <c r="C13" s="184"/>
      <c r="D13" s="198"/>
      <c r="E13" s="429"/>
      <c r="H13" s="115"/>
      <c r="I13" s="170"/>
    </row>
    <row r="14" spans="2:14" ht="23.4" customHeight="1" thickBot="1" x14ac:dyDescent="0.3">
      <c r="B14" s="194" t="str">
        <f>"TOTAL CARRIED FORWARD TO SUMMARY (Page C"&amp;_Summary&amp;")"</f>
        <v>TOTAL CARRIED FORWARD TO SUMMARY (Page C55)</v>
      </c>
      <c r="C14" s="195"/>
      <c r="D14" s="196"/>
      <c r="E14" s="430"/>
      <c r="N14" s="82">
        <f>31+26</f>
        <v>57</v>
      </c>
    </row>
    <row r="15" spans="2:14" x14ac:dyDescent="0.25">
      <c r="E15" s="172"/>
      <c r="G15" s="199"/>
    </row>
    <row r="66" spans="2:8" x14ac:dyDescent="0.25">
      <c r="B66" s="9"/>
      <c r="C66" s="9"/>
      <c r="D66" s="9"/>
      <c r="E66" s="9"/>
      <c r="F66" s="183"/>
      <c r="G66" s="183"/>
      <c r="H66" s="183"/>
    </row>
    <row r="164" spans="2:8" x14ac:dyDescent="0.25">
      <c r="B164" s="9"/>
      <c r="C164" s="9"/>
      <c r="D164" s="9"/>
      <c r="E164" s="9"/>
      <c r="F164" s="183"/>
      <c r="G164" s="183"/>
      <c r="H164" s="183"/>
    </row>
  </sheetData>
  <sheetProtection algorithmName="SHA-512" hashValue="RyjhpPp1+sG3m950wBp1ZR9EoccVEGSwvj+jU7lhnG/XgxoTaWj7PZlzP0PKODQm9jkU12u+aEu0q9Ky7hs7lQ==" saltValue="VJdcDjk87kO/1dwo3JZyUg==" spinCount="100000" sheet="1" objects="1" scenarios="1"/>
  <mergeCells count="4">
    <mergeCell ref="B7:E7"/>
    <mergeCell ref="B10:E10"/>
    <mergeCell ref="B9:E9"/>
    <mergeCell ref="B5:F5"/>
  </mergeCells>
  <pageMargins left="0.62992125984251968" right="0.43307086614173229" top="0.62992125984251968" bottom="0.55118110236220474" header="0.51181102362204722" footer="0.31496062992125984"/>
  <pageSetup paperSize="9" scale="78" firstPageNumber="51"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1:H95"/>
  <sheetViews>
    <sheetView view="pageBreakPreview" zoomScale="55" zoomScaleNormal="125" zoomScaleSheetLayoutView="55" zoomScalePageLayoutView="125" workbookViewId="0">
      <selection activeCell="G95" sqref="G95"/>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1" spans="2:8" x14ac:dyDescent="0.25">
      <c r="G1" s="5">
        <f>MAX(G9:G468)</f>
        <v>22288184.535999998</v>
      </c>
    </row>
    <row r="2" spans="2:8" x14ac:dyDescent="0.25">
      <c r="B2" s="85" t="str">
        <f>Client1</f>
        <v>Province of KwaZulu-Natal</v>
      </c>
      <c r="C2" s="86"/>
      <c r="D2" s="59"/>
      <c r="E2" s="467" t="str">
        <f>"Contract No. "&amp;ContractNo</f>
        <v>Contract No. ZNB01216/00000/00/PMC/INF/21/T</v>
      </c>
      <c r="F2" s="467"/>
      <c r="G2" s="467"/>
    </row>
    <row r="3" spans="2:8" x14ac:dyDescent="0.25">
      <c r="B3" s="111" t="str">
        <f>Client2</f>
        <v>Department of Transport</v>
      </c>
      <c r="C3" s="86"/>
      <c r="D3" s="59"/>
      <c r="E3" s="59"/>
      <c r="F3" s="60"/>
      <c r="G3" s="87"/>
    </row>
    <row r="4" spans="2:8" x14ac:dyDescent="0.25">
      <c r="B4" s="61"/>
      <c r="C4" s="61"/>
      <c r="D4" s="112"/>
      <c r="E4" s="112"/>
      <c r="F4" s="63"/>
      <c r="G4" s="88"/>
    </row>
    <row r="5" spans="2:8" x14ac:dyDescent="0.25">
      <c r="B5" s="458" t="s">
        <v>283</v>
      </c>
      <c r="C5" s="459"/>
      <c r="D5" s="459"/>
      <c r="E5" s="459"/>
      <c r="F5" s="459"/>
      <c r="G5" s="490" t="str">
        <f>"CHAPTER "&amp;B11</f>
        <v>CHAPTER F</v>
      </c>
      <c r="H5" s="113"/>
    </row>
    <row r="6" spans="2:8" ht="7.5" customHeight="1" x14ac:dyDescent="0.25">
      <c r="B6" s="460" t="str">
        <f>ContractDescription</f>
        <v>PROVISION OF ROUTINE AND SAFETY MAINTENANCE ON VARIOUS ROADS WITHIN THE IMPENDLE ZONE -  VULINDLELA AREA OFFICE</v>
      </c>
      <c r="C6" s="461"/>
      <c r="D6" s="461"/>
      <c r="E6" s="461"/>
      <c r="F6" s="461"/>
      <c r="G6" s="491"/>
      <c r="H6" s="117"/>
    </row>
    <row r="7" spans="2:8" ht="12.75" customHeight="1" x14ac:dyDescent="0.25">
      <c r="B7" s="460"/>
      <c r="C7" s="461"/>
      <c r="D7" s="461"/>
      <c r="E7" s="461"/>
      <c r="F7" s="461"/>
      <c r="G7" s="491"/>
      <c r="H7" s="117"/>
    </row>
    <row r="8" spans="2:8" ht="7.5" customHeight="1" x14ac:dyDescent="0.25">
      <c r="B8" s="462"/>
      <c r="C8" s="463"/>
      <c r="D8" s="463"/>
      <c r="E8" s="463"/>
      <c r="F8" s="463"/>
      <c r="G8" s="492"/>
      <c r="H8" s="117"/>
    </row>
    <row r="9" spans="2:8" s="9" customFormat="1" ht="24.9" customHeight="1" x14ac:dyDescent="0.25">
      <c r="B9" s="10" t="s">
        <v>0</v>
      </c>
      <c r="C9" s="11" t="s">
        <v>1</v>
      </c>
      <c r="D9" s="11" t="s">
        <v>2</v>
      </c>
      <c r="E9" s="11" t="s">
        <v>3</v>
      </c>
      <c r="F9" s="11" t="s">
        <v>4</v>
      </c>
      <c r="G9" s="11" t="s">
        <v>5</v>
      </c>
      <c r="H9" s="115"/>
    </row>
    <row r="10" spans="2:8" x14ac:dyDescent="0.25">
      <c r="B10" s="13"/>
      <c r="C10" s="14"/>
      <c r="D10" s="15"/>
      <c r="E10" s="15"/>
      <c r="F10" s="16"/>
      <c r="G10" s="17" t="str">
        <f t="shared" ref="G10:G31" si="0">IF(D10="","",E10*F10)</f>
        <v/>
      </c>
      <c r="H10" s="18"/>
    </row>
    <row r="11" spans="2:8" x14ac:dyDescent="0.25">
      <c r="B11" s="55" t="s">
        <v>248</v>
      </c>
      <c r="C11" s="20" t="s">
        <v>266</v>
      </c>
      <c r="D11" s="21"/>
      <c r="E11" s="21"/>
      <c r="F11" s="16"/>
      <c r="G11" s="23" t="str">
        <f t="shared" si="0"/>
        <v/>
      </c>
      <c r="H11" s="38"/>
    </row>
    <row r="12" spans="2:8" x14ac:dyDescent="0.25">
      <c r="B12" s="43"/>
      <c r="C12" s="14"/>
      <c r="D12" s="21"/>
      <c r="E12" s="21"/>
      <c r="F12" s="16"/>
      <c r="G12" s="23" t="str">
        <f t="shared" si="0"/>
        <v/>
      </c>
      <c r="H12" s="38"/>
    </row>
    <row r="13" spans="2:8" x14ac:dyDescent="0.25">
      <c r="B13" s="43" t="s">
        <v>273</v>
      </c>
      <c r="C13" s="14" t="s">
        <v>267</v>
      </c>
      <c r="D13" s="21"/>
      <c r="E13" s="21"/>
      <c r="F13" s="16"/>
      <c r="G13" s="23" t="str">
        <f t="shared" si="0"/>
        <v/>
      </c>
      <c r="H13" s="38"/>
    </row>
    <row r="14" spans="2:8" x14ac:dyDescent="0.25">
      <c r="B14" s="55"/>
      <c r="C14" s="14"/>
      <c r="D14" s="21"/>
      <c r="E14" s="21"/>
      <c r="F14" s="16"/>
      <c r="G14" s="23" t="str">
        <f t="shared" si="0"/>
        <v/>
      </c>
      <c r="H14" s="38"/>
    </row>
    <row r="15" spans="2:8" ht="26.4" x14ac:dyDescent="0.25">
      <c r="B15" s="43" t="s">
        <v>34</v>
      </c>
      <c r="C15" s="14" t="s">
        <v>268</v>
      </c>
      <c r="D15" s="21"/>
      <c r="E15" s="22"/>
      <c r="F15" s="16"/>
      <c r="G15" s="23" t="str">
        <f t="shared" si="0"/>
        <v/>
      </c>
      <c r="H15" s="39"/>
    </row>
    <row r="16" spans="2:8" x14ac:dyDescent="0.25">
      <c r="B16" s="55"/>
      <c r="C16" s="14"/>
      <c r="D16" s="21"/>
      <c r="E16" s="22"/>
      <c r="F16" s="16"/>
      <c r="G16" s="23" t="str">
        <f t="shared" si="0"/>
        <v/>
      </c>
      <c r="H16" s="39"/>
    </row>
    <row r="17" spans="2:8" ht="52.8" x14ac:dyDescent="0.25">
      <c r="B17" s="43" t="s">
        <v>66</v>
      </c>
      <c r="C17" s="14" t="s">
        <v>269</v>
      </c>
      <c r="D17" s="21" t="s">
        <v>33</v>
      </c>
      <c r="E17" s="22">
        <v>7</v>
      </c>
      <c r="F17" s="412"/>
      <c r="G17" s="413"/>
      <c r="H17" s="38"/>
    </row>
    <row r="18" spans="2:8" x14ac:dyDescent="0.25">
      <c r="B18" s="43"/>
      <c r="C18" s="14"/>
      <c r="D18" s="21"/>
      <c r="E18" s="22"/>
      <c r="F18" s="412"/>
      <c r="G18" s="413"/>
      <c r="H18" s="38"/>
    </row>
    <row r="19" spans="2:8" ht="52.8" x14ac:dyDescent="0.25">
      <c r="B19" s="43" t="s">
        <v>67</v>
      </c>
      <c r="C19" s="14" t="s">
        <v>270</v>
      </c>
      <c r="D19" s="21" t="s">
        <v>33</v>
      </c>
      <c r="E19" s="22">
        <v>5</v>
      </c>
      <c r="F19" s="412"/>
      <c r="G19" s="413"/>
    </row>
    <row r="20" spans="2:8" x14ac:dyDescent="0.25">
      <c r="B20" s="43"/>
      <c r="C20" s="1"/>
      <c r="D20" s="21"/>
      <c r="E20" s="22"/>
      <c r="F20" s="412"/>
      <c r="G20" s="413"/>
    </row>
    <row r="21" spans="2:8" ht="52.8" x14ac:dyDescent="0.25">
      <c r="B21" s="43" t="s">
        <v>117</v>
      </c>
      <c r="C21" s="14" t="s">
        <v>271</v>
      </c>
      <c r="D21" s="21" t="s">
        <v>33</v>
      </c>
      <c r="E21" s="22">
        <v>5</v>
      </c>
      <c r="F21" s="412"/>
      <c r="G21" s="413"/>
    </row>
    <row r="22" spans="2:8" x14ac:dyDescent="0.25">
      <c r="B22" s="43"/>
      <c r="C22" s="14"/>
      <c r="D22" s="21"/>
      <c r="E22" s="22"/>
      <c r="F22" s="412"/>
      <c r="G22" s="413"/>
    </row>
    <row r="23" spans="2:8" ht="52.8" x14ac:dyDescent="0.25">
      <c r="B23" s="43" t="s">
        <v>246</v>
      </c>
      <c r="C23" s="14" t="s">
        <v>272</v>
      </c>
      <c r="D23" s="21" t="s">
        <v>33</v>
      </c>
      <c r="E23" s="22">
        <v>1</v>
      </c>
      <c r="F23" s="412"/>
      <c r="G23" s="413"/>
    </row>
    <row r="24" spans="2:8" x14ac:dyDescent="0.25">
      <c r="B24" s="43"/>
      <c r="C24" s="14"/>
      <c r="D24" s="21"/>
      <c r="E24" s="22"/>
      <c r="F24" s="412"/>
      <c r="G24" s="413"/>
    </row>
    <row r="25" spans="2:8" ht="26.4" x14ac:dyDescent="0.25">
      <c r="B25" s="43" t="s">
        <v>274</v>
      </c>
      <c r="C25" s="14" t="s">
        <v>275</v>
      </c>
      <c r="D25" s="21"/>
      <c r="E25" s="22"/>
      <c r="F25" s="412"/>
      <c r="G25" s="413"/>
      <c r="H25" s="39"/>
    </row>
    <row r="26" spans="2:8" x14ac:dyDescent="0.25">
      <c r="B26" s="43"/>
      <c r="C26" s="14"/>
      <c r="D26" s="21"/>
      <c r="E26" s="22"/>
      <c r="F26" s="412"/>
      <c r="G26" s="413"/>
      <c r="H26" s="38"/>
    </row>
    <row r="27" spans="2:8" ht="26.4" x14ac:dyDescent="0.25">
      <c r="B27" s="43" t="s">
        <v>34</v>
      </c>
      <c r="C27" s="14" t="s">
        <v>276</v>
      </c>
      <c r="D27" s="21" t="s">
        <v>185</v>
      </c>
      <c r="E27" s="22">
        <v>22288184.535999998</v>
      </c>
      <c r="F27" s="412">
        <v>1</v>
      </c>
      <c r="G27" s="413">
        <f t="shared" si="0"/>
        <v>22288184.535999998</v>
      </c>
      <c r="H27" s="38"/>
    </row>
    <row r="28" spans="2:8" x14ac:dyDescent="0.25">
      <c r="B28" s="43"/>
      <c r="C28" s="14"/>
      <c r="D28" s="21"/>
      <c r="E28" s="22"/>
      <c r="F28" s="412"/>
      <c r="G28" s="413"/>
      <c r="H28" s="38"/>
    </row>
    <row r="29" spans="2:8" ht="26.4" x14ac:dyDescent="0.25">
      <c r="B29" s="43" t="s">
        <v>35</v>
      </c>
      <c r="C29" s="118" t="s">
        <v>277</v>
      </c>
      <c r="D29" s="21" t="s">
        <v>25</v>
      </c>
      <c r="E29" s="22">
        <f>G27</f>
        <v>22288184.535999998</v>
      </c>
      <c r="F29" s="412"/>
      <c r="G29" s="413"/>
      <c r="H29" s="38"/>
    </row>
    <row r="30" spans="2:8" x14ac:dyDescent="0.25">
      <c r="B30" s="43"/>
      <c r="C30" s="14"/>
      <c r="D30" s="21"/>
      <c r="E30" s="21"/>
      <c r="F30" s="412"/>
      <c r="G30" s="413"/>
      <c r="H30" s="38"/>
    </row>
    <row r="31" spans="2:8" ht="39.6" x14ac:dyDescent="0.25">
      <c r="B31" s="43" t="s">
        <v>40</v>
      </c>
      <c r="C31" s="118" t="s">
        <v>278</v>
      </c>
      <c r="D31" s="21" t="s">
        <v>185</v>
      </c>
      <c r="E31" s="178">
        <v>1173062.3440000005</v>
      </c>
      <c r="F31" s="412">
        <v>1</v>
      </c>
      <c r="G31" s="413">
        <f t="shared" si="0"/>
        <v>1173062.3440000005</v>
      </c>
      <c r="H31" s="38"/>
    </row>
    <row r="32" spans="2:8" x14ac:dyDescent="0.25">
      <c r="B32" s="43"/>
      <c r="C32" s="14"/>
      <c r="D32" s="21"/>
      <c r="E32" s="21"/>
      <c r="F32" s="412"/>
      <c r="G32" s="413"/>
      <c r="H32" s="38"/>
    </row>
    <row r="33" spans="2:8" ht="26.4" x14ac:dyDescent="0.25">
      <c r="B33" s="43" t="s">
        <v>37</v>
      </c>
      <c r="C33" s="14" t="s">
        <v>279</v>
      </c>
      <c r="D33" s="21" t="s">
        <v>25</v>
      </c>
      <c r="E33" s="22">
        <f>G31</f>
        <v>1173062.3440000005</v>
      </c>
      <c r="F33" s="412"/>
      <c r="G33" s="413"/>
      <c r="H33" s="38"/>
    </row>
    <row r="34" spans="2:8" x14ac:dyDescent="0.25">
      <c r="B34" s="43"/>
      <c r="C34" s="14"/>
      <c r="D34" s="21"/>
      <c r="E34" s="21"/>
      <c r="F34" s="412"/>
      <c r="G34" s="413"/>
      <c r="H34" s="38"/>
    </row>
    <row r="35" spans="2:8" ht="26.4" x14ac:dyDescent="0.25">
      <c r="B35" s="43" t="s">
        <v>38</v>
      </c>
      <c r="C35" s="14" t="s">
        <v>280</v>
      </c>
      <c r="D35" s="21" t="s">
        <v>281</v>
      </c>
      <c r="E35" s="21">
        <f>_Duration</f>
        <v>24</v>
      </c>
      <c r="F35" s="412"/>
      <c r="G35" s="413"/>
      <c r="H35" s="38"/>
    </row>
    <row r="36" spans="2:8" x14ac:dyDescent="0.25">
      <c r="B36" s="43"/>
      <c r="C36" s="14"/>
      <c r="D36" s="21"/>
      <c r="E36" s="21"/>
      <c r="F36" s="412"/>
      <c r="G36" s="413"/>
      <c r="H36" s="38"/>
    </row>
    <row r="37" spans="2:8" x14ac:dyDescent="0.25">
      <c r="B37" s="43"/>
      <c r="C37" s="14"/>
      <c r="D37" s="21"/>
      <c r="E37" s="21"/>
      <c r="F37" s="414"/>
      <c r="G37" s="431"/>
      <c r="H37" s="38"/>
    </row>
    <row r="38" spans="2:8" s="27" customFormat="1" ht="19.5" customHeight="1" x14ac:dyDescent="0.25">
      <c r="B38" s="103" t="str">
        <f>$B$11</f>
        <v>F</v>
      </c>
      <c r="C38" s="29" t="s">
        <v>12</v>
      </c>
      <c r="D38" s="30"/>
      <c r="E38" s="114"/>
      <c r="F38" s="415"/>
      <c r="G38" s="416"/>
      <c r="H38" s="32"/>
    </row>
    <row r="39" spans="2:8" x14ac:dyDescent="0.25">
      <c r="B39" s="455" t="str">
        <f>Client1</f>
        <v>Province of KwaZulu-Natal</v>
      </c>
      <c r="C39" s="455"/>
      <c r="D39" s="455"/>
      <c r="E39" s="450" t="str">
        <f>"Contract No. "&amp;ContractNo</f>
        <v>Contract No. ZNB01216/00000/00/PMC/INF/21/T</v>
      </c>
      <c r="F39" s="450"/>
      <c r="G39" s="450"/>
    </row>
    <row r="40" spans="2:8" x14ac:dyDescent="0.25">
      <c r="B40" s="455" t="str">
        <f>Client2</f>
        <v>Department of Transport</v>
      </c>
      <c r="C40" s="455"/>
      <c r="D40" s="455"/>
      <c r="E40" s="450"/>
      <c r="F40" s="450"/>
      <c r="G40" s="450"/>
    </row>
    <row r="41" spans="2:8" x14ac:dyDescent="0.25">
      <c r="B41" s="457"/>
      <c r="C41" s="457"/>
      <c r="D41" s="457"/>
      <c r="E41" s="452"/>
      <c r="F41" s="452"/>
      <c r="G41" s="452"/>
    </row>
    <row r="42" spans="2:8" x14ac:dyDescent="0.25">
      <c r="B42" s="458" t="str">
        <f>B5</f>
        <v>SCHEDULE F: SMALL CONTRACTOR DEVELOPMENT</v>
      </c>
      <c r="C42" s="459"/>
      <c r="D42" s="459"/>
      <c r="E42" s="459"/>
      <c r="F42" s="459"/>
      <c r="G42" s="449" t="str">
        <f>$G$5</f>
        <v>CHAPTER F</v>
      </c>
      <c r="H42" s="113"/>
    </row>
    <row r="43" spans="2:8" ht="6.9" customHeight="1" x14ac:dyDescent="0.25">
      <c r="B43" s="460" t="str">
        <f>ContractDescription</f>
        <v>PROVISION OF ROUTINE AND SAFETY MAINTENANCE ON VARIOUS ROADS WITHIN THE IMPENDLE ZONE -  VULINDLELA AREA OFFICE</v>
      </c>
      <c r="C43" s="461"/>
      <c r="D43" s="461"/>
      <c r="E43" s="461"/>
      <c r="F43" s="461"/>
      <c r="G43" s="451"/>
      <c r="H43" s="117"/>
    </row>
    <row r="44" spans="2:8" x14ac:dyDescent="0.25">
      <c r="B44" s="460"/>
      <c r="C44" s="461"/>
      <c r="D44" s="461"/>
      <c r="E44" s="461"/>
      <c r="F44" s="461"/>
      <c r="G44" s="451"/>
      <c r="H44" s="117"/>
    </row>
    <row r="45" spans="2:8" ht="8.4" customHeight="1" x14ac:dyDescent="0.25">
      <c r="B45" s="462"/>
      <c r="C45" s="463"/>
      <c r="D45" s="463"/>
      <c r="E45" s="463"/>
      <c r="F45" s="463"/>
      <c r="G45" s="453"/>
      <c r="H45" s="117"/>
    </row>
    <row r="46" spans="2:8" s="9" customFormat="1" ht="24.9" customHeight="1" x14ac:dyDescent="0.25">
      <c r="B46" s="56" t="s">
        <v>0</v>
      </c>
      <c r="C46" s="11" t="s">
        <v>1</v>
      </c>
      <c r="D46" s="11" t="s">
        <v>2</v>
      </c>
      <c r="E46" s="11" t="s">
        <v>3</v>
      </c>
      <c r="F46" s="11" t="s">
        <v>4</v>
      </c>
      <c r="G46" s="11" t="s">
        <v>5</v>
      </c>
      <c r="H46" s="115"/>
    </row>
    <row r="47" spans="2:8" s="27" customFormat="1" ht="19.5" customHeight="1" x14ac:dyDescent="0.25">
      <c r="B47" s="64"/>
      <c r="C47" s="29" t="s">
        <v>26</v>
      </c>
      <c r="D47" s="30"/>
      <c r="E47" s="114"/>
      <c r="F47" s="30"/>
      <c r="G47" s="417"/>
      <c r="H47" s="32"/>
    </row>
    <row r="48" spans="2:8" x14ac:dyDescent="0.25">
      <c r="B48" s="43"/>
      <c r="C48" s="14"/>
      <c r="D48" s="21"/>
      <c r="E48" s="21"/>
      <c r="F48" s="36"/>
      <c r="G48" s="17" t="str">
        <f t="shared" ref="G48:G69" si="1">IF(D48="","",E48*F48)</f>
        <v/>
      </c>
      <c r="H48" s="38"/>
    </row>
    <row r="49" spans="2:8" x14ac:dyDescent="0.25">
      <c r="B49" s="43" t="s">
        <v>34</v>
      </c>
      <c r="C49" s="14" t="s">
        <v>235</v>
      </c>
      <c r="D49" s="21"/>
      <c r="E49" s="21"/>
      <c r="F49" s="16"/>
      <c r="G49" s="23" t="str">
        <f t="shared" si="1"/>
        <v/>
      </c>
      <c r="H49" s="38"/>
    </row>
    <row r="50" spans="2:8" x14ac:dyDescent="0.25">
      <c r="B50" s="55"/>
      <c r="C50" s="14"/>
      <c r="D50" s="21"/>
      <c r="E50" s="21"/>
      <c r="F50" s="16"/>
      <c r="G50" s="23" t="str">
        <f t="shared" si="1"/>
        <v/>
      </c>
      <c r="H50" s="38"/>
    </row>
    <row r="51" spans="2:8" x14ac:dyDescent="0.25">
      <c r="B51" s="43" t="s">
        <v>66</v>
      </c>
      <c r="C51" s="14" t="s">
        <v>236</v>
      </c>
      <c r="D51" s="21" t="s">
        <v>185</v>
      </c>
      <c r="E51" s="179">
        <v>150000</v>
      </c>
      <c r="F51" s="412">
        <v>1</v>
      </c>
      <c r="G51" s="413">
        <f t="shared" si="1"/>
        <v>150000</v>
      </c>
      <c r="H51" s="38"/>
    </row>
    <row r="52" spans="2:8" x14ac:dyDescent="0.25">
      <c r="B52" s="43"/>
      <c r="C52" s="14"/>
      <c r="D52" s="21"/>
      <c r="E52" s="179"/>
      <c r="F52" s="412"/>
      <c r="G52" s="413"/>
      <c r="H52" s="38"/>
    </row>
    <row r="53" spans="2:8" ht="26.4" x14ac:dyDescent="0.25">
      <c r="B53" s="43" t="s">
        <v>67</v>
      </c>
      <c r="C53" s="14" t="s">
        <v>284</v>
      </c>
      <c r="D53" s="21" t="s">
        <v>25</v>
      </c>
      <c r="E53" s="180">
        <f>E51</f>
        <v>150000</v>
      </c>
      <c r="F53" s="412"/>
      <c r="G53" s="413"/>
      <c r="H53" s="38"/>
    </row>
    <row r="54" spans="2:8" x14ac:dyDescent="0.25">
      <c r="B54" s="43"/>
      <c r="C54" s="1"/>
      <c r="D54" s="21"/>
      <c r="E54" s="179"/>
      <c r="F54" s="412"/>
      <c r="G54" s="413"/>
      <c r="H54" s="38"/>
    </row>
    <row r="55" spans="2:8" x14ac:dyDescent="0.25">
      <c r="B55" s="43" t="s">
        <v>35</v>
      </c>
      <c r="C55" s="14" t="s">
        <v>237</v>
      </c>
      <c r="D55" s="21"/>
      <c r="E55" s="179"/>
      <c r="F55" s="412"/>
      <c r="G55" s="413"/>
      <c r="H55" s="38"/>
    </row>
    <row r="56" spans="2:8" x14ac:dyDescent="0.25">
      <c r="B56" s="43"/>
      <c r="C56" s="14"/>
      <c r="D56" s="21"/>
      <c r="E56" s="179"/>
      <c r="F56" s="412"/>
      <c r="G56" s="413"/>
      <c r="H56" s="38"/>
    </row>
    <row r="57" spans="2:8" x14ac:dyDescent="0.25">
      <c r="B57" s="43" t="s">
        <v>109</v>
      </c>
      <c r="C57" s="14" t="s">
        <v>236</v>
      </c>
      <c r="D57" s="21" t="s">
        <v>185</v>
      </c>
      <c r="E57" s="179">
        <v>200000</v>
      </c>
      <c r="F57" s="412">
        <v>1</v>
      </c>
      <c r="G57" s="413">
        <f t="shared" si="1"/>
        <v>200000</v>
      </c>
      <c r="H57" s="38"/>
    </row>
    <row r="58" spans="2:8" x14ac:dyDescent="0.25">
      <c r="B58" s="43"/>
      <c r="C58" s="14"/>
      <c r="D58" s="21"/>
      <c r="E58" s="179"/>
      <c r="F58" s="412"/>
      <c r="G58" s="413"/>
    </row>
    <row r="59" spans="2:8" ht="26.4" x14ac:dyDescent="0.25">
      <c r="B59" s="43" t="s">
        <v>110</v>
      </c>
      <c r="C59" s="14" t="s">
        <v>285</v>
      </c>
      <c r="D59" s="21" t="s">
        <v>25</v>
      </c>
      <c r="E59" s="180">
        <f>E57</f>
        <v>200000</v>
      </c>
      <c r="F59" s="412"/>
      <c r="G59" s="413"/>
      <c r="H59" s="38"/>
    </row>
    <row r="60" spans="2:8" x14ac:dyDescent="0.25">
      <c r="B60" s="43"/>
      <c r="C60" s="14"/>
      <c r="D60" s="21"/>
      <c r="E60" s="179"/>
      <c r="F60" s="412"/>
      <c r="G60" s="413"/>
      <c r="H60" s="42"/>
    </row>
    <row r="61" spans="2:8" x14ac:dyDescent="0.25">
      <c r="B61" s="43" t="s">
        <v>36</v>
      </c>
      <c r="C61" s="14" t="s">
        <v>239</v>
      </c>
      <c r="D61" s="21"/>
      <c r="E61" s="179"/>
      <c r="F61" s="412"/>
      <c r="G61" s="413"/>
    </row>
    <row r="62" spans="2:8" x14ac:dyDescent="0.25">
      <c r="B62" s="43"/>
      <c r="C62" s="14"/>
      <c r="D62" s="21"/>
      <c r="E62" s="179"/>
      <c r="F62" s="412"/>
      <c r="G62" s="413"/>
      <c r="H62" s="38"/>
    </row>
    <row r="63" spans="2:8" x14ac:dyDescent="0.25">
      <c r="B63" s="43" t="s">
        <v>118</v>
      </c>
      <c r="C63" s="14" t="s">
        <v>236</v>
      </c>
      <c r="D63" s="21" t="s">
        <v>185</v>
      </c>
      <c r="E63" s="179">
        <v>300000</v>
      </c>
      <c r="F63" s="412">
        <v>1</v>
      </c>
      <c r="G63" s="413">
        <f t="shared" si="1"/>
        <v>300000</v>
      </c>
      <c r="H63" s="38"/>
    </row>
    <row r="64" spans="2:8" x14ac:dyDescent="0.25">
      <c r="B64" s="43"/>
      <c r="C64" s="14"/>
      <c r="D64" s="21"/>
      <c r="E64" s="179"/>
      <c r="F64" s="412"/>
      <c r="G64" s="413"/>
      <c r="H64" s="38"/>
    </row>
    <row r="65" spans="2:8" ht="26.4" x14ac:dyDescent="0.25">
      <c r="B65" s="43" t="s">
        <v>119</v>
      </c>
      <c r="C65" s="14" t="s">
        <v>286</v>
      </c>
      <c r="D65" s="21" t="s">
        <v>25</v>
      </c>
      <c r="E65" s="180">
        <f>E63</f>
        <v>300000</v>
      </c>
      <c r="F65" s="412"/>
      <c r="G65" s="413"/>
      <c r="H65" s="38"/>
    </row>
    <row r="66" spans="2:8" x14ac:dyDescent="0.25">
      <c r="B66" s="43"/>
      <c r="C66" s="14"/>
      <c r="D66" s="21"/>
      <c r="E66" s="179"/>
      <c r="F66" s="412"/>
      <c r="G66" s="413"/>
      <c r="H66" s="38"/>
    </row>
    <row r="67" spans="2:8" ht="26.4" x14ac:dyDescent="0.25">
      <c r="B67" s="43" t="s">
        <v>37</v>
      </c>
      <c r="C67" s="14" t="s">
        <v>249</v>
      </c>
      <c r="D67" s="21"/>
      <c r="E67" s="179"/>
      <c r="F67" s="412"/>
      <c r="G67" s="413"/>
      <c r="H67" s="38"/>
    </row>
    <row r="68" spans="2:8" x14ac:dyDescent="0.25">
      <c r="B68" s="43"/>
      <c r="C68" s="14"/>
      <c r="D68" s="21"/>
      <c r="E68" s="179"/>
      <c r="F68" s="412"/>
      <c r="G68" s="413"/>
      <c r="H68" s="38"/>
    </row>
    <row r="69" spans="2:8" x14ac:dyDescent="0.25">
      <c r="B69" s="43" t="s">
        <v>120</v>
      </c>
      <c r="C69" s="14" t="s">
        <v>250</v>
      </c>
      <c r="D69" s="21" t="s">
        <v>185</v>
      </c>
      <c r="E69" s="181">
        <v>295000</v>
      </c>
      <c r="F69" s="412">
        <v>1</v>
      </c>
      <c r="G69" s="413">
        <f t="shared" si="1"/>
        <v>295000</v>
      </c>
      <c r="H69" s="38"/>
    </row>
    <row r="70" spans="2:8" x14ac:dyDescent="0.25">
      <c r="B70" s="43"/>
      <c r="C70" s="14"/>
      <c r="D70" s="21"/>
      <c r="E70" s="179"/>
      <c r="F70" s="412"/>
      <c r="G70" s="413"/>
      <c r="H70" s="38"/>
    </row>
    <row r="71" spans="2:8" ht="26.4" x14ac:dyDescent="0.25">
      <c r="B71" s="43" t="s">
        <v>240</v>
      </c>
      <c r="C71" s="14" t="s">
        <v>287</v>
      </c>
      <c r="D71" s="21" t="s">
        <v>25</v>
      </c>
      <c r="E71" s="181">
        <f>E69</f>
        <v>295000</v>
      </c>
      <c r="F71" s="412"/>
      <c r="G71" s="413"/>
      <c r="H71" s="38"/>
    </row>
    <row r="72" spans="2:8" x14ac:dyDescent="0.25">
      <c r="B72" s="43"/>
      <c r="C72" s="14"/>
      <c r="D72" s="21"/>
      <c r="E72" s="21"/>
      <c r="F72" s="412"/>
      <c r="G72" s="413"/>
      <c r="H72" s="38"/>
    </row>
    <row r="73" spans="2:8" x14ac:dyDescent="0.25">
      <c r="B73" s="43"/>
      <c r="C73" s="14"/>
      <c r="D73" s="21"/>
      <c r="E73" s="21"/>
      <c r="F73" s="412"/>
      <c r="G73" s="413"/>
      <c r="H73" s="38"/>
    </row>
    <row r="74" spans="2:8" x14ac:dyDescent="0.25">
      <c r="B74" s="43"/>
      <c r="C74" s="14"/>
      <c r="D74" s="21"/>
      <c r="E74" s="21"/>
      <c r="F74" s="412"/>
      <c r="G74" s="413"/>
      <c r="H74" s="38"/>
    </row>
    <row r="75" spans="2:8" x14ac:dyDescent="0.25">
      <c r="B75" s="43"/>
      <c r="C75" s="14"/>
      <c r="D75" s="21"/>
      <c r="E75" s="21"/>
      <c r="F75" s="412"/>
      <c r="G75" s="413"/>
      <c r="H75" s="38"/>
    </row>
    <row r="76" spans="2:8" x14ac:dyDescent="0.25">
      <c r="B76" s="43"/>
      <c r="C76" s="14"/>
      <c r="D76" s="21"/>
      <c r="E76" s="21"/>
      <c r="F76" s="412"/>
      <c r="G76" s="413"/>
      <c r="H76" s="38"/>
    </row>
    <row r="77" spans="2:8" x14ac:dyDescent="0.25">
      <c r="B77" s="43"/>
      <c r="C77" s="14"/>
      <c r="D77" s="21"/>
      <c r="E77" s="21"/>
      <c r="F77" s="412"/>
      <c r="G77" s="413"/>
      <c r="H77" s="38"/>
    </row>
    <row r="78" spans="2:8" x14ac:dyDescent="0.25">
      <c r="B78" s="43"/>
      <c r="C78" s="14"/>
      <c r="D78" s="21"/>
      <c r="E78" s="21"/>
      <c r="F78" s="412"/>
      <c r="G78" s="413"/>
      <c r="H78" s="38"/>
    </row>
    <row r="79" spans="2:8" x14ac:dyDescent="0.25">
      <c r="B79" s="43"/>
      <c r="C79" s="14"/>
      <c r="D79" s="21"/>
      <c r="E79" s="21"/>
      <c r="F79" s="412"/>
      <c r="G79" s="413"/>
      <c r="H79" s="38"/>
    </row>
    <row r="80" spans="2:8" x14ac:dyDescent="0.25">
      <c r="B80" s="43"/>
      <c r="C80" s="14"/>
      <c r="D80" s="21"/>
      <c r="E80" s="21"/>
      <c r="F80" s="412"/>
      <c r="G80" s="413"/>
      <c r="H80" s="38"/>
    </row>
    <row r="81" spans="2:8" x14ac:dyDescent="0.25">
      <c r="B81" s="43"/>
      <c r="C81" s="14"/>
      <c r="D81" s="21"/>
      <c r="E81" s="21"/>
      <c r="F81" s="412"/>
      <c r="G81" s="413"/>
      <c r="H81" s="38"/>
    </row>
    <row r="82" spans="2:8" x14ac:dyDescent="0.25">
      <c r="B82" s="43"/>
      <c r="C82" s="14"/>
      <c r="D82" s="21"/>
      <c r="E82" s="21"/>
      <c r="F82" s="412"/>
      <c r="G82" s="413"/>
      <c r="H82" s="38"/>
    </row>
    <row r="83" spans="2:8" x14ac:dyDescent="0.25">
      <c r="B83" s="43"/>
      <c r="C83" s="14"/>
      <c r="D83" s="21"/>
      <c r="E83" s="21"/>
      <c r="F83" s="412"/>
      <c r="G83" s="413"/>
      <c r="H83" s="38"/>
    </row>
    <row r="84" spans="2:8" x14ac:dyDescent="0.25">
      <c r="B84" s="43"/>
      <c r="C84" s="14"/>
      <c r="D84" s="21"/>
      <c r="E84" s="21"/>
      <c r="F84" s="412"/>
      <c r="G84" s="413"/>
      <c r="H84" s="38"/>
    </row>
    <row r="85" spans="2:8" x14ac:dyDescent="0.25">
      <c r="B85" s="43"/>
      <c r="C85" s="14"/>
      <c r="D85" s="21"/>
      <c r="E85" s="21"/>
      <c r="F85" s="412"/>
      <c r="G85" s="413"/>
      <c r="H85" s="38"/>
    </row>
    <row r="86" spans="2:8" x14ac:dyDescent="0.25">
      <c r="B86" s="43"/>
      <c r="C86" s="14"/>
      <c r="D86" s="21"/>
      <c r="E86" s="21"/>
      <c r="F86" s="412"/>
      <c r="G86" s="413"/>
      <c r="H86" s="38"/>
    </row>
    <row r="87" spans="2:8" x14ac:dyDescent="0.25">
      <c r="B87" s="43"/>
      <c r="C87" s="14"/>
      <c r="D87" s="21"/>
      <c r="E87" s="21"/>
      <c r="F87" s="412"/>
      <c r="G87" s="413"/>
      <c r="H87" s="38"/>
    </row>
    <row r="88" spans="2:8" x14ac:dyDescent="0.25">
      <c r="B88" s="43"/>
      <c r="C88" s="14"/>
      <c r="D88" s="21"/>
      <c r="E88" s="21"/>
      <c r="F88" s="412"/>
      <c r="G88" s="413"/>
      <c r="H88" s="38"/>
    </row>
    <row r="89" spans="2:8" x14ac:dyDescent="0.25">
      <c r="B89" s="43"/>
      <c r="C89" s="14"/>
      <c r="D89" s="21"/>
      <c r="E89" s="21"/>
      <c r="F89" s="412"/>
      <c r="G89" s="413"/>
      <c r="H89" s="38"/>
    </row>
    <row r="90" spans="2:8" x14ac:dyDescent="0.25">
      <c r="B90" s="43"/>
      <c r="C90" s="14"/>
      <c r="D90" s="21"/>
      <c r="E90" s="21"/>
      <c r="F90" s="412"/>
      <c r="G90" s="413"/>
      <c r="H90" s="38"/>
    </row>
    <row r="91" spans="2:8" x14ac:dyDescent="0.25">
      <c r="B91" s="43"/>
      <c r="C91" s="14"/>
      <c r="D91" s="21"/>
      <c r="E91" s="21"/>
      <c r="F91" s="412"/>
      <c r="G91" s="413"/>
      <c r="H91" s="38"/>
    </row>
    <row r="92" spans="2:8" x14ac:dyDescent="0.25">
      <c r="B92" s="43"/>
      <c r="C92" s="14"/>
      <c r="D92" s="21"/>
      <c r="E92" s="21"/>
      <c r="F92" s="412"/>
      <c r="G92" s="413"/>
      <c r="H92" s="38"/>
    </row>
    <row r="93" spans="2:8" x14ac:dyDescent="0.25">
      <c r="B93" s="43"/>
      <c r="C93" s="14"/>
      <c r="D93" s="21"/>
      <c r="E93" s="21"/>
      <c r="F93" s="412"/>
      <c r="G93" s="413"/>
      <c r="H93" s="38"/>
    </row>
    <row r="94" spans="2:8" x14ac:dyDescent="0.25">
      <c r="B94" s="43"/>
      <c r="C94" s="14"/>
      <c r="D94" s="21"/>
      <c r="E94" s="21"/>
      <c r="F94" s="414"/>
      <c r="G94" s="431"/>
      <c r="H94" s="38"/>
    </row>
    <row r="95" spans="2:8" s="27" customFormat="1" ht="19.5" customHeight="1" x14ac:dyDescent="0.25">
      <c r="B95" s="103" t="str">
        <f>$B$11</f>
        <v>F</v>
      </c>
      <c r="C95" s="29" t="s">
        <v>229</v>
      </c>
      <c r="D95" s="30"/>
      <c r="E95" s="114"/>
      <c r="F95" s="415"/>
      <c r="G95" s="416"/>
      <c r="H95" s="32"/>
    </row>
  </sheetData>
  <sheetProtection algorithmName="SHA-512" hashValue="M1EmyXH1FD+eI3E2ZKzVKibCDTzcbOpC0+F5JyCDSiAioa3qHr+YlyliRjnE6FKWJgvoZaCtAceFOVQuwi28/g==" saltValue="s1NU3p4Fi9ZjiH/g0MVhaw==" spinCount="100000" sheet="1" objects="1" scenarios="1"/>
  <mergeCells count="11">
    <mergeCell ref="B42:F42"/>
    <mergeCell ref="G42:G45"/>
    <mergeCell ref="B43:F45"/>
    <mergeCell ref="E2:G2"/>
    <mergeCell ref="B5:F5"/>
    <mergeCell ref="G5:G8"/>
    <mergeCell ref="B6:F8"/>
    <mergeCell ref="B39:D39"/>
    <mergeCell ref="E39:G41"/>
    <mergeCell ref="B40:D40"/>
    <mergeCell ref="B41:D41"/>
  </mergeCells>
  <pageMargins left="0.62992125984251968" right="0.43307086614173229" top="0.62992125984251968" bottom="0.55118110236220474" header="0.51181102362204722" footer="0.31496062992125984"/>
  <pageSetup paperSize="9" scale="78" firstPageNumber="53"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rowBreaks count="1" manualBreakCount="1">
    <brk id="38"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F49:G93 F11:G36</xm:sqref>
        </x14:conditionalFormatting>
        <x14:conditionalFormatting xmlns:xm="http://schemas.microsoft.com/office/excel/2006/main">
          <x14:cfRule type="expression" priority="2" id="{3B535FB8-F4F4-47FB-B7EE-CF54BBE57594}">
            <xm:f>AND(Information!$C$8=FALSE,$D38&lt;&gt;"P C Sum",$D38&lt;&gt;"PC Sum",$D38&lt;&gt;"P Sum",$D38&lt;&gt;"Prov Sum")</xm:f>
            <x14:dxf>
              <font>
                <strike val="0"/>
                <color theme="0"/>
              </font>
              <numFmt numFmtId="4" formatCode="#,##0.00"/>
            </x14:dxf>
          </x14:cfRule>
          <xm:sqref>G38</xm:sqref>
        </x14:conditionalFormatting>
        <x14:conditionalFormatting xmlns:xm="http://schemas.microsoft.com/office/excel/2006/main">
          <x14:cfRule type="expression" priority="1" id="{3C571401-8C24-4F41-902F-C6213A5007A0}">
            <xm:f>AND(Information!$C$8=FALSE,$D95&lt;&gt;"P C Sum",$D95&lt;&gt;"PC Sum",$D95&lt;&gt;"P Sum",$D95&lt;&gt;"Prov Sum")</xm:f>
            <x14:dxf>
              <font>
                <strike val="0"/>
                <color theme="0"/>
              </font>
              <numFmt numFmtId="4" formatCode="#,##0.00"/>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M164"/>
  <sheetViews>
    <sheetView showGridLines="0" view="pageLayout" zoomScale="55" zoomScaleNormal="100" zoomScaleSheetLayoutView="100" zoomScalePageLayoutView="55" workbookViewId="0">
      <selection activeCell="E28" sqref="E28"/>
    </sheetView>
  </sheetViews>
  <sheetFormatPr defaultColWidth="8.88671875" defaultRowHeight="13.2" x14ac:dyDescent="0.25"/>
  <cols>
    <col min="1" max="1" width="2" style="82" customWidth="1"/>
    <col min="2" max="2" width="8.44140625" style="183" customWidth="1"/>
    <col min="3" max="3" width="55.88671875" style="71" customWidth="1"/>
    <col min="4" max="4" width="6.5546875" style="71" customWidth="1"/>
    <col min="5" max="5" width="21.88671875" style="94" customWidth="1"/>
    <col min="6" max="6" width="1.44140625" style="82" customWidth="1"/>
    <col min="7" max="7" width="4.44140625" style="82" customWidth="1"/>
    <col min="8" max="8" width="9.5546875" style="82" customWidth="1"/>
    <col min="9" max="9" width="11.44140625" style="95" customWidth="1"/>
    <col min="10" max="10" width="11.5546875" style="82" bestFit="1" customWidth="1"/>
    <col min="11" max="11" width="8.88671875" style="82"/>
    <col min="12" max="12" width="15.44140625" style="82" customWidth="1"/>
    <col min="13" max="13" width="12.5546875" style="82" customWidth="1"/>
    <col min="14" max="14" width="9.44140625" style="82" customWidth="1"/>
    <col min="15" max="16384" width="8.88671875" style="82"/>
  </cols>
  <sheetData>
    <row r="1" spans="2:13" s="65" customFormat="1" ht="18" customHeight="1" x14ac:dyDescent="0.25">
      <c r="B1" s="2" t="str">
        <f>Client1</f>
        <v>Province of KwaZulu-Natal</v>
      </c>
      <c r="C1" s="68"/>
      <c r="D1" s="68"/>
      <c r="F1" s="182" t="str">
        <f>"Contract No. "&amp;ContractNo</f>
        <v>Contract No. ZNB01216/00000/00/PMC/INF/21/T</v>
      </c>
      <c r="H1" s="116"/>
      <c r="I1" s="164"/>
      <c r="M1" s="116"/>
    </row>
    <row r="2" spans="2:13" s="65" customFormat="1" ht="16.5" customHeight="1" x14ac:dyDescent="0.25">
      <c r="B2" s="92" t="str">
        <f>Client2</f>
        <v>Department of Transport</v>
      </c>
      <c r="C2" s="68"/>
      <c r="D2" s="68"/>
      <c r="E2" s="116"/>
      <c r="F2" s="116"/>
      <c r="G2" s="116"/>
      <c r="H2" s="116"/>
      <c r="I2" s="164"/>
      <c r="K2" s="66"/>
      <c r="L2" s="66"/>
      <c r="M2" s="116"/>
    </row>
    <row r="3" spans="2:13" s="65" customFormat="1" ht="13.5" customHeight="1" x14ac:dyDescent="0.25">
      <c r="B3" s="163"/>
      <c r="C3" s="68"/>
      <c r="D3" s="68"/>
      <c r="E3" s="116"/>
      <c r="F3" s="116"/>
      <c r="G3" s="116"/>
      <c r="H3" s="116"/>
      <c r="I3" s="164"/>
      <c r="K3" s="66"/>
      <c r="L3" s="66"/>
      <c r="M3" s="116"/>
    </row>
    <row r="4" spans="2:13" s="65" customFormat="1" ht="13.5" customHeight="1" x14ac:dyDescent="0.25">
      <c r="B4" s="163"/>
      <c r="C4" s="68"/>
      <c r="D4" s="68"/>
      <c r="E4" s="116"/>
      <c r="F4" s="116"/>
      <c r="G4" s="116"/>
      <c r="H4" s="116"/>
      <c r="I4" s="164"/>
      <c r="K4" s="66"/>
      <c r="L4" s="66"/>
      <c r="M4" s="116"/>
    </row>
    <row r="5" spans="2:13" ht="12.75" customHeight="1" x14ac:dyDescent="0.25">
      <c r="B5" s="493" t="s">
        <v>283</v>
      </c>
      <c r="C5" s="494"/>
      <c r="D5" s="494"/>
      <c r="E5" s="494"/>
      <c r="F5" s="494"/>
    </row>
    <row r="6" spans="2:13" ht="12.75" customHeight="1" x14ac:dyDescent="0.25">
      <c r="B6" s="117"/>
      <c r="C6" s="185"/>
      <c r="D6" s="185"/>
      <c r="E6" s="185"/>
    </row>
    <row r="7" spans="2:13" ht="12.75" customHeight="1" x14ac:dyDescent="0.25">
      <c r="B7" s="485" t="s">
        <v>325</v>
      </c>
      <c r="C7" s="485"/>
      <c r="D7" s="485"/>
      <c r="E7" s="485"/>
    </row>
    <row r="8" spans="2:13" ht="12.75" customHeight="1" x14ac:dyDescent="0.25">
      <c r="B8" s="190"/>
      <c r="C8" s="190"/>
      <c r="D8" s="190"/>
      <c r="E8" s="190"/>
    </row>
    <row r="9" spans="2:13" ht="25.5" customHeight="1" x14ac:dyDescent="0.25">
      <c r="B9" s="484" t="str">
        <f>ContractDescription</f>
        <v>PROVISION OF ROUTINE AND SAFETY MAINTENANCE ON VARIOUS ROADS WITHIN THE IMPENDLE ZONE -  VULINDLELA AREA OFFICE</v>
      </c>
      <c r="C9" s="484"/>
      <c r="D9" s="484"/>
      <c r="E9" s="484"/>
      <c r="F9" s="183"/>
      <c r="G9" s="191"/>
      <c r="H9" s="183"/>
    </row>
    <row r="10" spans="2:13" ht="5.25" customHeight="1" thickBot="1" x14ac:dyDescent="0.3">
      <c r="B10" s="486"/>
      <c r="C10" s="486"/>
      <c r="D10" s="486"/>
      <c r="E10" s="486"/>
    </row>
    <row r="11" spans="2:13" s="115" customFormat="1" ht="24.9" customHeight="1" thickBot="1" x14ac:dyDescent="0.3">
      <c r="B11" s="165" t="s">
        <v>234</v>
      </c>
      <c r="C11" s="166" t="s">
        <v>1</v>
      </c>
      <c r="D11" s="192" t="s">
        <v>223</v>
      </c>
      <c r="E11" s="167" t="s">
        <v>5</v>
      </c>
      <c r="I11" s="168"/>
    </row>
    <row r="12" spans="2:13" ht="21" customHeight="1" x14ac:dyDescent="0.25">
      <c r="B12" s="169" t="s">
        <v>248</v>
      </c>
      <c r="C12" s="193" t="str">
        <f>'Chapter F'!C11</f>
        <v>SMALL CONTRACTOR DEVELOPMENT</v>
      </c>
      <c r="D12" s="197" t="s">
        <v>523</v>
      </c>
      <c r="E12" s="428"/>
      <c r="H12" s="115"/>
      <c r="I12" s="170"/>
    </row>
    <row r="13" spans="2:13" ht="9" customHeight="1" thickBot="1" x14ac:dyDescent="0.3">
      <c r="B13" s="171"/>
      <c r="C13" s="184"/>
      <c r="D13" s="198"/>
      <c r="E13" s="429"/>
      <c r="H13" s="115"/>
      <c r="I13" s="170"/>
    </row>
    <row r="14" spans="2:13" ht="23.4" customHeight="1" thickBot="1" x14ac:dyDescent="0.3">
      <c r="B14" s="194" t="str">
        <f>"TOTAL CARRIED FORWARD TO SUMMARY (Page C"&amp;_Summary&amp;")"</f>
        <v>TOTAL CARRIED FORWARD TO SUMMARY (Page C55)</v>
      </c>
      <c r="C14" s="195"/>
      <c r="D14" s="196"/>
      <c r="E14" s="430"/>
    </row>
    <row r="15" spans="2:13" x14ac:dyDescent="0.25">
      <c r="E15" s="172"/>
      <c r="G15" s="199"/>
    </row>
    <row r="66" spans="2:8" x14ac:dyDescent="0.25">
      <c r="B66" s="9"/>
      <c r="C66" s="9"/>
      <c r="D66" s="9"/>
      <c r="E66" s="9"/>
      <c r="F66" s="183"/>
      <c r="G66" s="183"/>
      <c r="H66" s="183"/>
    </row>
    <row r="164" spans="2:8" x14ac:dyDescent="0.25">
      <c r="B164" s="9"/>
      <c r="C164" s="9"/>
      <c r="D164" s="9"/>
      <c r="E164" s="9"/>
      <c r="F164" s="183"/>
      <c r="G164" s="183"/>
      <c r="H164" s="183"/>
    </row>
  </sheetData>
  <sheetProtection algorithmName="SHA-512" hashValue="AlEhg/coEOa1QFbFBqR88SkGRTXGKRvTVnCBmKQ/eQvZeXGs8CTKba5+UhY07H6a6p5aWbioQ4zS2bT5q4/L3w==" saltValue="NLPxiYf/G/m76bUPBYQHrw==" spinCount="100000" sheet="1" objects="1" scenarios="1"/>
  <mergeCells count="4">
    <mergeCell ref="B7:E7"/>
    <mergeCell ref="B10:E10"/>
    <mergeCell ref="B9:E9"/>
    <mergeCell ref="B5:F5"/>
  </mergeCells>
  <pageMargins left="0.62992125984251968" right="0.43307086614173229" top="0.62992125984251968" bottom="0.55118110236220474" header="0.51181102362204722" footer="0.31496062992125984"/>
  <pageSetup paperSize="9" scale="78" firstPageNumber="54" orientation="portrait" cellComments="asDisplayed" useFirstPageNumber="1" r:id="rId1"/>
  <headerFooter alignWithMargins="0">
    <oddHeader xml:space="preserve">&amp;R&amp;"Arial,Bold Italic"
</oddHeader>
    <oddFooter xml:space="preserve">&amp;L&amp;"Arial,Bold"&amp;8CIDB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L167"/>
  <sheetViews>
    <sheetView showGridLines="0" view="pageLayout" zoomScaleNormal="100" zoomScaleSheetLayoutView="100" workbookViewId="0">
      <selection activeCell="E11" sqref="E11"/>
    </sheetView>
  </sheetViews>
  <sheetFormatPr defaultColWidth="8.88671875" defaultRowHeight="13.2" x14ac:dyDescent="0.25"/>
  <cols>
    <col min="1" max="1" width="3.5546875" style="82" customWidth="1"/>
    <col min="2" max="2" width="8.44140625" style="183" customWidth="1"/>
    <col min="3" max="3" width="47.5546875" style="71" customWidth="1"/>
    <col min="4" max="4" width="7" style="71" customWidth="1"/>
    <col min="5" max="5" width="24.5546875" style="94" customWidth="1"/>
    <col min="6" max="6" width="4.88671875" style="82" customWidth="1"/>
    <col min="7" max="7" width="3.88671875" style="82" customWidth="1"/>
    <col min="8" max="8" width="14.5546875" style="82" customWidth="1"/>
    <col min="9" max="9" width="14.33203125" style="95" customWidth="1"/>
    <col min="10" max="10" width="15.44140625" style="82" customWidth="1"/>
    <col min="11" max="11" width="12.5546875" style="82" customWidth="1"/>
    <col min="12" max="12" width="15.109375" style="82" bestFit="1" customWidth="1"/>
    <col min="13" max="16384" width="8.88671875" style="82"/>
  </cols>
  <sheetData>
    <row r="1" spans="2:12" s="65" customFormat="1" ht="18" customHeight="1" x14ac:dyDescent="0.25">
      <c r="B1" s="2" t="str">
        <f>Client1</f>
        <v>Province of KwaZulu-Natal</v>
      </c>
      <c r="C1" s="68"/>
      <c r="D1" s="68"/>
      <c r="F1" s="182" t="str">
        <f>"Contract No. "&amp;ContractNo</f>
        <v>Contract No. ZNB01216/00000/00/PMC/INF/21/T</v>
      </c>
      <c r="H1" s="116"/>
      <c r="I1" s="164"/>
      <c r="K1" s="116"/>
    </row>
    <row r="2" spans="2:12" s="65" customFormat="1" ht="16.5" customHeight="1" x14ac:dyDescent="0.25">
      <c r="B2" s="92" t="str">
        <f>Client2</f>
        <v>Department of Transport</v>
      </c>
      <c r="C2" s="68"/>
      <c r="D2" s="68"/>
      <c r="E2" s="116"/>
      <c r="F2" s="116"/>
      <c r="G2" s="116"/>
      <c r="H2" s="116"/>
      <c r="I2" s="164"/>
      <c r="J2" s="66"/>
      <c r="K2" s="116"/>
    </row>
    <row r="3" spans="2:12" s="65" customFormat="1" ht="13.5" customHeight="1" x14ac:dyDescent="0.25">
      <c r="B3" s="92"/>
      <c r="C3" s="68"/>
      <c r="D3" s="68"/>
      <c r="E3" s="116"/>
      <c r="F3" s="116"/>
      <c r="G3" s="116"/>
      <c r="H3" s="116"/>
      <c r="I3" s="164"/>
      <c r="J3" s="66"/>
      <c r="K3" s="116"/>
    </row>
    <row r="4" spans="2:12" ht="12.75" customHeight="1" x14ac:dyDescent="0.25">
      <c r="B4" s="484" t="s">
        <v>224</v>
      </c>
      <c r="C4" s="484"/>
      <c r="D4" s="484"/>
      <c r="E4" s="484"/>
    </row>
    <row r="5" spans="2:12" ht="25.5" customHeight="1" x14ac:dyDescent="0.25">
      <c r="B5" s="484" t="str">
        <f>ContractDescription</f>
        <v>PROVISION OF ROUTINE AND SAFETY MAINTENANCE ON VARIOUS ROADS WITHIN THE IMPENDLE ZONE -  VULINDLELA AREA OFFICE</v>
      </c>
      <c r="C5" s="484"/>
      <c r="D5" s="484"/>
      <c r="E5" s="484"/>
    </row>
    <row r="6" spans="2:12" ht="5.25" customHeight="1" thickBot="1" x14ac:dyDescent="0.3">
      <c r="B6" s="486"/>
      <c r="C6" s="486"/>
      <c r="D6" s="486"/>
      <c r="E6" s="486"/>
    </row>
    <row r="7" spans="2:12" s="115" customFormat="1" ht="24.9" customHeight="1" thickBot="1" x14ac:dyDescent="0.3">
      <c r="B7" s="200"/>
      <c r="C7" s="201" t="s">
        <v>1</v>
      </c>
      <c r="D7" s="192" t="s">
        <v>223</v>
      </c>
      <c r="E7" s="167" t="s">
        <v>5</v>
      </c>
      <c r="I7" s="168"/>
    </row>
    <row r="8" spans="2:12" ht="21" customHeight="1" x14ac:dyDescent="0.25">
      <c r="B8" s="202" t="s">
        <v>316</v>
      </c>
      <c r="C8" s="203"/>
      <c r="D8" s="197" t="s">
        <v>492</v>
      </c>
      <c r="E8" s="428"/>
      <c r="H8" s="115"/>
      <c r="I8" s="170"/>
    </row>
    <row r="9" spans="2:12" ht="21" customHeight="1" x14ac:dyDescent="0.25">
      <c r="B9" s="202" t="s">
        <v>327</v>
      </c>
      <c r="C9" s="203"/>
      <c r="D9" s="197" t="s">
        <v>529</v>
      </c>
      <c r="E9" s="428"/>
      <c r="G9" s="115"/>
      <c r="H9" s="115"/>
      <c r="I9" s="170"/>
    </row>
    <row r="10" spans="2:12" ht="21" customHeight="1" x14ac:dyDescent="0.25">
      <c r="B10" s="202" t="s">
        <v>328</v>
      </c>
      <c r="C10" s="204"/>
      <c r="D10" s="197" t="s">
        <v>523</v>
      </c>
      <c r="E10" s="428"/>
      <c r="H10" s="115"/>
      <c r="I10" s="350"/>
    </row>
    <row r="11" spans="2:12" ht="5.25" customHeight="1" thickBot="1" x14ac:dyDescent="0.3">
      <c r="B11" s="205"/>
      <c r="C11" s="206"/>
      <c r="D11" s="207"/>
      <c r="E11" s="429"/>
    </row>
    <row r="12" spans="2:12" ht="21" customHeight="1" thickBot="1" x14ac:dyDescent="0.3">
      <c r="B12" s="194" t="s">
        <v>320</v>
      </c>
      <c r="C12" s="195"/>
      <c r="D12" s="195"/>
      <c r="E12" s="430"/>
      <c r="I12" s="170"/>
      <c r="J12" s="208"/>
    </row>
    <row r="13" spans="2:12" ht="21.75" customHeight="1" thickBot="1" x14ac:dyDescent="0.3">
      <c r="B13" s="209" t="s">
        <v>525</v>
      </c>
      <c r="C13" s="207"/>
      <c r="D13" s="207"/>
      <c r="E13" s="430"/>
      <c r="H13" s="210"/>
      <c r="I13" s="211"/>
      <c r="L13" s="208"/>
    </row>
    <row r="14" spans="2:12" ht="21" customHeight="1" thickBot="1" x14ac:dyDescent="0.3">
      <c r="B14" s="194" t="s">
        <v>321</v>
      </c>
      <c r="C14" s="195"/>
      <c r="D14" s="195"/>
      <c r="E14" s="430"/>
      <c r="G14" s="199"/>
    </row>
    <row r="15" spans="2:12" ht="21" customHeight="1" thickBot="1" x14ac:dyDescent="0.3">
      <c r="B15" s="212" t="s">
        <v>526</v>
      </c>
      <c r="C15" s="93"/>
      <c r="D15" s="274"/>
      <c r="E15" s="430"/>
      <c r="H15" s="210"/>
      <c r="I15" s="211"/>
    </row>
    <row r="16" spans="2:12" ht="21" customHeight="1" thickBot="1" x14ac:dyDescent="0.3">
      <c r="B16" s="194" t="s">
        <v>322</v>
      </c>
      <c r="C16" s="195"/>
      <c r="D16" s="195"/>
      <c r="E16" s="430"/>
    </row>
    <row r="17" spans="2:5" ht="21" customHeight="1" thickBot="1" x14ac:dyDescent="0.3">
      <c r="B17" s="212" t="s">
        <v>225</v>
      </c>
      <c r="C17" s="93"/>
      <c r="D17" s="274"/>
      <c r="E17" s="430"/>
    </row>
    <row r="18" spans="2:5" ht="23.4" customHeight="1" thickBot="1" x14ac:dyDescent="0.3">
      <c r="B18" s="194" t="s">
        <v>226</v>
      </c>
      <c r="C18" s="195"/>
      <c r="D18" s="195"/>
      <c r="E18" s="430"/>
    </row>
    <row r="19" spans="2:5" ht="23.4" customHeight="1" x14ac:dyDescent="0.25">
      <c r="B19" s="213"/>
      <c r="C19" s="214"/>
      <c r="D19" s="214"/>
      <c r="E19" s="215"/>
    </row>
    <row r="20" spans="2:5" ht="66" customHeight="1" x14ac:dyDescent="0.25">
      <c r="B20" s="495" t="s">
        <v>326</v>
      </c>
      <c r="C20" s="496"/>
      <c r="D20" s="496"/>
      <c r="E20" s="496"/>
    </row>
    <row r="21" spans="2:5" ht="13.5" customHeight="1" x14ac:dyDescent="0.25">
      <c r="B21" s="213"/>
      <c r="C21" s="214"/>
      <c r="D21" s="214"/>
      <c r="E21" s="215"/>
    </row>
    <row r="22" spans="2:5" ht="23.4" customHeight="1" x14ac:dyDescent="0.25">
      <c r="B22" s="497" t="s">
        <v>227</v>
      </c>
      <c r="C22" s="497"/>
      <c r="D22" s="497"/>
      <c r="E22" s="497"/>
    </row>
    <row r="23" spans="2:5" ht="57.75" customHeight="1" x14ac:dyDescent="0.25">
      <c r="B23" s="498" t="s">
        <v>228</v>
      </c>
      <c r="C23" s="498"/>
      <c r="D23" s="498"/>
      <c r="E23" s="498"/>
    </row>
    <row r="65" spans="1:12" s="95" customFormat="1" x14ac:dyDescent="0.25">
      <c r="A65" s="406"/>
      <c r="B65" s="432"/>
      <c r="C65" s="432"/>
      <c r="D65" s="433"/>
      <c r="E65" s="434"/>
      <c r="F65" s="183"/>
      <c r="G65" s="183"/>
      <c r="H65" s="115"/>
      <c r="J65" s="82"/>
      <c r="K65" s="82"/>
      <c r="L65" s="82"/>
    </row>
    <row r="66" spans="1:12" x14ac:dyDescent="0.25">
      <c r="A66" s="406"/>
      <c r="B66" s="435"/>
      <c r="C66" s="436"/>
      <c r="D66" s="436"/>
      <c r="E66" s="437"/>
    </row>
    <row r="161" spans="1:12" x14ac:dyDescent="0.25">
      <c r="A161" s="438"/>
      <c r="B161" s="439"/>
      <c r="C161" s="440"/>
      <c r="D161" s="440"/>
      <c r="E161" s="441"/>
      <c r="F161" s="438"/>
      <c r="G161" s="438"/>
      <c r="H161" s="438"/>
    </row>
    <row r="162" spans="1:12" x14ac:dyDescent="0.25">
      <c r="A162" s="438"/>
      <c r="B162" s="439"/>
      <c r="C162" s="440"/>
      <c r="D162" s="440"/>
      <c r="E162" s="441"/>
      <c r="F162" s="438"/>
      <c r="G162" s="438"/>
      <c r="H162" s="438"/>
    </row>
    <row r="163" spans="1:12" s="95" customFormat="1" x14ac:dyDescent="0.25">
      <c r="A163" s="438"/>
      <c r="B163" s="442"/>
      <c r="C163" s="442"/>
      <c r="D163" s="443"/>
      <c r="E163" s="444"/>
      <c r="F163" s="439"/>
      <c r="G163" s="439"/>
      <c r="H163" s="389"/>
      <c r="J163" s="82"/>
      <c r="K163" s="82"/>
      <c r="L163" s="82"/>
    </row>
    <row r="164" spans="1:12" x14ac:dyDescent="0.25">
      <c r="A164" s="438"/>
      <c r="B164" s="439"/>
      <c r="C164" s="440"/>
      <c r="D164" s="440"/>
      <c r="E164" s="441"/>
      <c r="F164" s="438"/>
      <c r="G164" s="438"/>
      <c r="H164" s="438"/>
    </row>
    <row r="165" spans="1:12" x14ac:dyDescent="0.25">
      <c r="A165" s="438"/>
      <c r="B165" s="439"/>
      <c r="C165" s="440"/>
      <c r="D165" s="440"/>
      <c r="E165" s="441"/>
      <c r="F165" s="438"/>
      <c r="G165" s="438"/>
      <c r="H165" s="438"/>
    </row>
    <row r="166" spans="1:12" x14ac:dyDescent="0.25">
      <c r="A166" s="438"/>
      <c r="B166" s="439"/>
      <c r="C166" s="440"/>
      <c r="D166" s="440"/>
      <c r="E166" s="441"/>
      <c r="F166" s="438"/>
      <c r="G166" s="438"/>
      <c r="H166" s="438"/>
    </row>
    <row r="167" spans="1:12" x14ac:dyDescent="0.25">
      <c r="A167" s="438"/>
      <c r="B167" s="439"/>
      <c r="C167" s="440"/>
      <c r="D167" s="440"/>
      <c r="E167" s="441"/>
      <c r="F167" s="438"/>
      <c r="G167" s="438"/>
      <c r="H167" s="438"/>
    </row>
  </sheetData>
  <sheetProtection algorithmName="SHA-512" hashValue="aYVGsIMPhIih9X64JfrwMyuRq4zrNhLB4sooPwrlykgi7pCoC6Sj3yQXAF5ZPKXiud5KiQKHemXvfoigD/JkiQ==" saltValue="IiSWfts8hfFMv6Ilqo32qQ==" spinCount="100000" sheet="1" objects="1" scenarios="1"/>
  <mergeCells count="6">
    <mergeCell ref="B4:E4"/>
    <mergeCell ref="B6:E6"/>
    <mergeCell ref="B20:E20"/>
    <mergeCell ref="B22:E22"/>
    <mergeCell ref="B23:E23"/>
    <mergeCell ref="B5:E5"/>
  </mergeCells>
  <pageMargins left="0.62992125984251968" right="0.43307086614173229" top="0.62992125984251968" bottom="0.55118110236220474" header="0.51181102362204722" footer="0.31496062992125984"/>
  <pageSetup paperSize="9" scale="78" firstPageNumber="55"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07-02-2022: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AND(Information!$C$8=FALSE,$D8&lt;&gt;"P C Sum",$D8&lt;&gt;"PC Sum",$D8&lt;&gt;"P Sum",$D8&lt;&gt;"Prov Sum")</xm:f>
            <x14:dxf>
              <font>
                <strike val="0"/>
                <color theme="0"/>
              </font>
              <numFmt numFmtId="4" formatCode="#,##0.00"/>
            </x14:dxf>
          </x14:cfRule>
          <xm:sqref>E8:E18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5E97F4F0D20B49A141836A093819FD" ma:contentTypeVersion="11" ma:contentTypeDescription="Create a new document." ma:contentTypeScope="" ma:versionID="f8df0d923a2303488183d6028192c11b">
  <xsd:schema xmlns:xsd="http://www.w3.org/2001/XMLSchema" xmlns:xs="http://www.w3.org/2001/XMLSchema" xmlns:p="http://schemas.microsoft.com/office/2006/metadata/properties" xmlns:ns2="f3da3783-a382-4c52-879b-59a345e1443f" xmlns:ns3="3cbc6ce2-7483-4dbd-ad00-acba6e620a3f" targetNamespace="http://schemas.microsoft.com/office/2006/metadata/properties" ma:root="true" ma:fieldsID="cdab388f927b064947e59027708f329d" ns2:_="" ns3:_="">
    <xsd:import namespace="f3da3783-a382-4c52-879b-59a345e1443f"/>
    <xsd:import namespace="3cbc6ce2-7483-4dbd-ad00-acba6e620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a3783-a382-4c52-879b-59a345e14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bc6ce2-7483-4dbd-ad00-acba6e620a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645A85-32D4-4143-8577-75A0B5B2E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a3783-a382-4c52-879b-59a345e1443f"/>
    <ds:schemaRef ds:uri="3cbc6ce2-7483-4dbd-ad00-acba6e620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63B252-E974-441E-B906-9414ACE57203}">
  <ds:schemaRefs>
    <ds:schemaRef ds:uri="http://schemas.microsoft.com/sharepoint/v3/contenttype/forms"/>
  </ds:schemaRefs>
</ds:datastoreItem>
</file>

<file path=customXml/itemProps3.xml><?xml version="1.0" encoding="utf-8"?>
<ds:datastoreItem xmlns:ds="http://schemas.openxmlformats.org/officeDocument/2006/customXml" ds:itemID="{512E9291-1AA8-4B30-A103-2F60AA0785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48</vt:i4>
      </vt:variant>
    </vt:vector>
  </HeadingPairs>
  <TitlesOfParts>
    <vt:vector size="72" baseType="lpstr">
      <vt:lpstr>Information</vt:lpstr>
      <vt:lpstr>C1.2</vt:lpstr>
      <vt:lpstr>C1.3</vt:lpstr>
      <vt:lpstr>C1.5</vt:lpstr>
      <vt:lpstr>C1.6 </vt:lpstr>
      <vt:lpstr>C1.7</vt:lpstr>
      <vt:lpstr>C3.2</vt:lpstr>
      <vt:lpstr>C3.3</vt:lpstr>
      <vt:lpstr>C4.1</vt:lpstr>
      <vt:lpstr>C4.4</vt:lpstr>
      <vt:lpstr>C5.1</vt:lpstr>
      <vt:lpstr>C5.3</vt:lpstr>
      <vt:lpstr>C6.1</vt:lpstr>
      <vt:lpstr>C8.5</vt:lpstr>
      <vt:lpstr>C8.8</vt:lpstr>
      <vt:lpstr>C9.1</vt:lpstr>
      <vt:lpstr>C11.6</vt:lpstr>
      <vt:lpstr>C11.9</vt:lpstr>
      <vt:lpstr>A1</vt:lpstr>
      <vt:lpstr>Chapter E</vt:lpstr>
      <vt:lpstr>E1</vt:lpstr>
      <vt:lpstr>Chapter F</vt:lpstr>
      <vt:lpstr>F1</vt:lpstr>
      <vt:lpstr>Summary1</vt:lpstr>
      <vt:lpstr>_Backfill</vt:lpstr>
      <vt:lpstr>_Clearing</vt:lpstr>
      <vt:lpstr>_Duration</vt:lpstr>
      <vt:lpstr>_Excavation</vt:lpstr>
      <vt:lpstr>_Geofabric</vt:lpstr>
      <vt:lpstr>_HaulPerMetre</vt:lpstr>
      <vt:lpstr>_Kerb</vt:lpstr>
      <vt:lpstr>_LabourDaily</vt:lpstr>
      <vt:lpstr>_LabourRate</vt:lpstr>
      <vt:lpstr>_Mix</vt:lpstr>
      <vt:lpstr>_Place</vt:lpstr>
      <vt:lpstr>_Spread</vt:lpstr>
      <vt:lpstr>_Stamp</vt:lpstr>
      <vt:lpstr>_Subsoil</vt:lpstr>
      <vt:lpstr>_Summary</vt:lpstr>
      <vt:lpstr>_Wacker</vt:lpstr>
      <vt:lpstr>Client1</vt:lpstr>
      <vt:lpstr>Client2</vt:lpstr>
      <vt:lpstr>ContractDescription</vt:lpstr>
      <vt:lpstr>ContractNo</vt:lpstr>
      <vt:lpstr>Page_A</vt:lpstr>
      <vt:lpstr>Page_E</vt:lpstr>
      <vt:lpstr>Page_F</vt:lpstr>
      <vt:lpstr>'A1'!Print_Area</vt:lpstr>
      <vt:lpstr>C1.2!Print_Area</vt:lpstr>
      <vt:lpstr>C1.3!Print_Area</vt:lpstr>
      <vt:lpstr>C1.5!Print_Area</vt:lpstr>
      <vt:lpstr>'C1.6 '!Print_Area</vt:lpstr>
      <vt:lpstr>C1.7!Print_Area</vt:lpstr>
      <vt:lpstr>C11.6!Print_Area</vt:lpstr>
      <vt:lpstr>C11.9!Print_Area</vt:lpstr>
      <vt:lpstr>C3.2!Print_Area</vt:lpstr>
      <vt:lpstr>C3.3!Print_Area</vt:lpstr>
      <vt:lpstr>C4.1!Print_Area</vt:lpstr>
      <vt:lpstr>C4.4!Print_Area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Summary1!Print_Area</vt:lpstr>
      <vt:lpstr>C11.9!Print_Titles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Thesigan Govender</cp:lastModifiedBy>
  <cp:lastPrinted>2022-06-08T08:03:19Z</cp:lastPrinted>
  <dcterms:created xsi:type="dcterms:W3CDTF">2002-10-04T09:45:02Z</dcterms:created>
  <dcterms:modified xsi:type="dcterms:W3CDTF">2022-06-08T08:06:41Z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0x0101002C5E97F4F0D20B49A141836A093819FD</vt:lpwstr>
  </property>
</Properties>
</file>